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819"/>
  <workbookPr autoCompressPictures="0"/>
  <bookViews>
    <workbookView xWindow="560" yWindow="0" windowWidth="30020" windowHeight="27520"/>
  </bookViews>
  <sheets>
    <sheet name="設計" sheetId="1" r:id="rId1"/>
    <sheet name="実験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E12" i="1"/>
  <c r="E17" i="1"/>
  <c r="E19" i="1"/>
  <c r="E28" i="1"/>
  <c r="E26" i="1"/>
  <c r="E30" i="1"/>
  <c r="E40" i="1"/>
  <c r="E23" i="1"/>
  <c r="E37" i="1"/>
  <c r="E41" i="1"/>
  <c r="E42" i="1"/>
  <c r="E21" i="1"/>
  <c r="E34" i="1"/>
  <c r="E35" i="1"/>
  <c r="E32" i="1"/>
  <c r="E43" i="1"/>
  <c r="E44" i="1"/>
  <c r="E45" i="1"/>
  <c r="C1" i="1"/>
  <c r="E36" i="1"/>
  <c r="E38" i="1"/>
  <c r="E33" i="1"/>
  <c r="E31" i="1"/>
  <c r="E9" i="1"/>
  <c r="E47" i="1"/>
  <c r="E49" i="1"/>
  <c r="E10" i="1"/>
  <c r="E20" i="1"/>
  <c r="E50" i="1"/>
  <c r="I38" i="1"/>
  <c r="E3" i="1"/>
  <c r="E51" i="1"/>
  <c r="E52" i="1"/>
  <c r="I52" i="1"/>
  <c r="I45" i="1"/>
  <c r="I7" i="1"/>
  <c r="I23" i="1"/>
  <c r="I22" i="1"/>
  <c r="I27" i="1"/>
  <c r="I17" i="1"/>
  <c r="I11" i="1"/>
  <c r="I48" i="1"/>
  <c r="I12" i="1"/>
  <c r="I25" i="1"/>
  <c r="I16" i="1"/>
  <c r="I15" i="1"/>
  <c r="I8" i="1"/>
  <c r="I39" i="1"/>
  <c r="I24" i="1"/>
  <c r="I37" i="1"/>
  <c r="I36" i="1"/>
  <c r="I28" i="1"/>
  <c r="I19" i="1"/>
  <c r="I9" i="1"/>
  <c r="I30" i="1"/>
  <c r="I40" i="1"/>
  <c r="I47" i="1"/>
  <c r="I49" i="1"/>
  <c r="I51" i="1"/>
  <c r="E46" i="1"/>
  <c r="I42" i="1"/>
  <c r="I41" i="1"/>
  <c r="E53" i="1"/>
</calcChain>
</file>

<file path=xl/sharedStrings.xml><?xml version="1.0" encoding="utf-8"?>
<sst xmlns="http://schemas.openxmlformats.org/spreadsheetml/2006/main" count="324" uniqueCount="224">
  <si>
    <t>密度：単位面積当りの質量</t>
    <rPh sb="0" eb="2">
      <t>ミツド</t>
    </rPh>
    <rPh sb="3" eb="5">
      <t>タンイ</t>
    </rPh>
    <rPh sb="5" eb="7">
      <t>メンセキ</t>
    </rPh>
    <rPh sb="7" eb="8">
      <t>ア</t>
    </rPh>
    <rPh sb="10" eb="12">
      <t>シツリョウ</t>
    </rPh>
    <phoneticPr fontId="2"/>
  </si>
  <si>
    <t>単位</t>
    <rPh sb="0" eb="2">
      <t>タンイ</t>
    </rPh>
    <phoneticPr fontId="2"/>
  </si>
  <si>
    <t>記号</t>
    <rPh sb="0" eb="2">
      <t>キゴウ</t>
    </rPh>
    <phoneticPr fontId="2"/>
  </si>
  <si>
    <t>ρp</t>
    <phoneticPr fontId="2"/>
  </si>
  <si>
    <t>[m]</t>
    <phoneticPr fontId="2"/>
  </si>
  <si>
    <t>[kg]</t>
    <phoneticPr fontId="2"/>
  </si>
  <si>
    <t>計算式</t>
    <rPh sb="0" eb="3">
      <t>ケイサンシキ</t>
    </rPh>
    <phoneticPr fontId="2"/>
  </si>
  <si>
    <t>SUS304</t>
    <phoneticPr fontId="2"/>
  </si>
  <si>
    <t>ρsus</t>
    <phoneticPr fontId="2"/>
  </si>
  <si>
    <t>[g/cm3]</t>
    <phoneticPr fontId="2"/>
  </si>
  <si>
    <t>kg/m3</t>
    <phoneticPr fontId="2"/>
  </si>
  <si>
    <t>半径</t>
    <rPh sb="0" eb="2">
      <t>ハンケイ</t>
    </rPh>
    <phoneticPr fontId="2"/>
  </si>
  <si>
    <t>長さ</t>
    <rPh sb="0" eb="1">
      <t>ナガ</t>
    </rPh>
    <phoneticPr fontId="2"/>
  </si>
  <si>
    <t>質量</t>
    <rPh sb="0" eb="2">
      <t>シツリョウ</t>
    </rPh>
    <phoneticPr fontId="2"/>
  </si>
  <si>
    <t>足</t>
    <rPh sb="0" eb="1">
      <t>ソク</t>
    </rPh>
    <phoneticPr fontId="2"/>
  </si>
  <si>
    <t>幅</t>
    <rPh sb="0" eb="1">
      <t>ハバ</t>
    </rPh>
    <phoneticPr fontId="2"/>
  </si>
  <si>
    <t>重心回りの慣性モーメント</t>
    <rPh sb="0" eb="2">
      <t>ジュウシン</t>
    </rPh>
    <rPh sb="2" eb="3">
      <t>マワ</t>
    </rPh>
    <rPh sb="5" eb="7">
      <t>カンセイ</t>
    </rPh>
    <phoneticPr fontId="2"/>
  </si>
  <si>
    <t>固有振動数</t>
    <rPh sb="0" eb="2">
      <t>コユウ</t>
    </rPh>
    <rPh sb="2" eb="5">
      <t>シンドウスウ</t>
    </rPh>
    <phoneticPr fontId="2"/>
  </si>
  <si>
    <t>[rad/s]</t>
    <phoneticPr fontId="2"/>
  </si>
  <si>
    <t>重力加速度</t>
    <rPh sb="0" eb="2">
      <t>ジュウリョク</t>
    </rPh>
    <rPh sb="2" eb="5">
      <t>カソクド</t>
    </rPh>
    <phoneticPr fontId="2"/>
  </si>
  <si>
    <t>g</t>
    <phoneticPr fontId="2"/>
  </si>
  <si>
    <t>[m/s2]</t>
    <phoneticPr fontId="2"/>
  </si>
  <si>
    <t>円周率</t>
    <rPh sb="0" eb="3">
      <t>エンシュウリツ</t>
    </rPh>
    <phoneticPr fontId="2"/>
  </si>
  <si>
    <t>π</t>
    <phoneticPr fontId="2"/>
  </si>
  <si>
    <t>[s]</t>
    <phoneticPr fontId="2"/>
  </si>
  <si>
    <t>[g]</t>
    <phoneticPr fontId="2"/>
  </si>
  <si>
    <t>[mm]</t>
    <phoneticPr fontId="2"/>
  </si>
  <si>
    <t>正面モデル</t>
    <rPh sb="0" eb="2">
      <t>ショウメン</t>
    </rPh>
    <phoneticPr fontId="2"/>
  </si>
  <si>
    <t>質量</t>
    <rPh sb="0" eb="2">
      <t>シツリョウ</t>
    </rPh>
    <phoneticPr fontId="2"/>
  </si>
  <si>
    <t>M</t>
    <phoneticPr fontId="2"/>
  </si>
  <si>
    <t>[kg]</t>
    <phoneticPr fontId="2"/>
  </si>
  <si>
    <t>重心位置（地面からの距離）</t>
    <rPh sb="0" eb="2">
      <t>ジュウシン</t>
    </rPh>
    <rPh sb="2" eb="4">
      <t>イチ</t>
    </rPh>
    <rPh sb="5" eb="7">
      <t>ジメン</t>
    </rPh>
    <rPh sb="10" eb="12">
      <t>キョリ</t>
    </rPh>
    <phoneticPr fontId="2"/>
  </si>
  <si>
    <t>[m]</t>
    <phoneticPr fontId="2"/>
  </si>
  <si>
    <t>正面モデルの中心に位置する</t>
    <rPh sb="0" eb="2">
      <t>ショウメン</t>
    </rPh>
    <rPh sb="6" eb="8">
      <t>チュウシン</t>
    </rPh>
    <rPh sb="9" eb="11">
      <t>イチ</t>
    </rPh>
    <phoneticPr fontId="2"/>
  </si>
  <si>
    <t>脚間距離</t>
    <rPh sb="0" eb="1">
      <t>キャク</t>
    </rPh>
    <rPh sb="1" eb="2">
      <t>カン</t>
    </rPh>
    <rPh sb="2" eb="4">
      <t>キョリ</t>
    </rPh>
    <phoneticPr fontId="2"/>
  </si>
  <si>
    <t>重心位置（x方向）</t>
    <rPh sb="0" eb="2">
      <t>ジュウシン</t>
    </rPh>
    <rPh sb="2" eb="4">
      <t>イチ</t>
    </rPh>
    <rPh sb="6" eb="8">
      <t>ホウコウ</t>
    </rPh>
    <phoneticPr fontId="2"/>
  </si>
  <si>
    <t>正面モデルの中心</t>
    <rPh sb="0" eb="2">
      <t>ショウメン</t>
    </rPh>
    <rPh sb="6" eb="8">
      <t>チュウシン</t>
    </rPh>
    <phoneticPr fontId="2"/>
  </si>
  <si>
    <t>円弧中心と重心間の距離</t>
    <rPh sb="0" eb="2">
      <t>エンコ</t>
    </rPh>
    <rPh sb="2" eb="4">
      <t>チュウシン</t>
    </rPh>
    <rPh sb="5" eb="7">
      <t>ジュウシン</t>
    </rPh>
    <rPh sb="7" eb="8">
      <t>カン</t>
    </rPh>
    <rPh sb="9" eb="11">
      <t>キョリ</t>
    </rPh>
    <phoneticPr fontId="2"/>
  </si>
  <si>
    <t>r</t>
    <phoneticPr fontId="2"/>
  </si>
  <si>
    <t>固有振動数</t>
    <rPh sb="0" eb="2">
      <t>コユウ</t>
    </rPh>
    <rPh sb="2" eb="5">
      <t>シンドウスウ</t>
    </rPh>
    <phoneticPr fontId="2"/>
  </si>
  <si>
    <t>[rad/s]</t>
    <phoneticPr fontId="2"/>
  </si>
  <si>
    <t>[s]</t>
    <phoneticPr fontId="2"/>
  </si>
  <si>
    <t>この棒を使う（長さは自由に）</t>
    <rPh sb="2" eb="3">
      <t>ボウ</t>
    </rPh>
    <rPh sb="4" eb="5">
      <t>ツカ</t>
    </rPh>
    <rPh sb="7" eb="8">
      <t>ナガ</t>
    </rPh>
    <rPh sb="10" eb="12">
      <t>ジユウ</t>
    </rPh>
    <phoneticPr fontId="2"/>
  </si>
  <si>
    <t>提出物</t>
    <rPh sb="0" eb="2">
      <t>テイシュツ</t>
    </rPh>
    <rPh sb="2" eb="3">
      <t>ブツ</t>
    </rPh>
    <phoneticPr fontId="2"/>
  </si>
  <si>
    <t>歩行機の組立図</t>
    <rPh sb="0" eb="3">
      <t>ホコウキ</t>
    </rPh>
    <rPh sb="4" eb="7">
      <t>クミタテズ</t>
    </rPh>
    <phoneticPr fontId="2"/>
  </si>
  <si>
    <t>脚部品図</t>
    <rPh sb="0" eb="1">
      <t>キャク</t>
    </rPh>
    <rPh sb="1" eb="4">
      <t>ブヒンズ</t>
    </rPh>
    <phoneticPr fontId="2"/>
  </si>
  <si>
    <t>足部品図</t>
    <rPh sb="0" eb="1">
      <t>ソク</t>
    </rPh>
    <rPh sb="1" eb="4">
      <t>ブヒンズ</t>
    </rPh>
    <phoneticPr fontId="2"/>
  </si>
  <si>
    <t>軸部品図</t>
    <rPh sb="0" eb="1">
      <t>ジク</t>
    </rPh>
    <rPh sb="1" eb="4">
      <t>ブヒンズ</t>
    </rPh>
    <phoneticPr fontId="2"/>
  </si>
  <si>
    <t>３次元受動歩行機</t>
    <rPh sb="1" eb="3">
      <t>ジゲン</t>
    </rPh>
    <rPh sb="3" eb="5">
      <t>ジュドウ</t>
    </rPh>
    <rPh sb="5" eb="8">
      <t>ホコウキ</t>
    </rPh>
    <phoneticPr fontId="2"/>
  </si>
  <si>
    <t>歩行実験結果と考察</t>
    <rPh sb="0" eb="2">
      <t>ホコウ</t>
    </rPh>
    <rPh sb="2" eb="4">
      <t>ジッケン</t>
    </rPh>
    <rPh sb="4" eb="6">
      <t>ケッカ</t>
    </rPh>
    <rPh sb="7" eb="9">
      <t>コウサツ</t>
    </rPh>
    <phoneticPr fontId="2"/>
  </si>
  <si>
    <t>固有振動数の計算結果</t>
    <rPh sb="0" eb="2">
      <t>コユウ</t>
    </rPh>
    <rPh sb="2" eb="5">
      <t>シンドウスウ</t>
    </rPh>
    <rPh sb="6" eb="8">
      <t>ケイサン</t>
    </rPh>
    <rPh sb="8" eb="10">
      <t>ケッカ</t>
    </rPh>
    <phoneticPr fontId="2"/>
  </si>
  <si>
    <t>最大で何歩，歩いたか？</t>
    <rPh sb="0" eb="2">
      <t>サイダイ</t>
    </rPh>
    <rPh sb="3" eb="5">
      <t>ナンポ</t>
    </rPh>
    <rPh sb="6" eb="7">
      <t>アル</t>
    </rPh>
    <phoneticPr fontId="2"/>
  </si>
  <si>
    <t>１０回の連続歩行実験結果（歩数，歩行の様子を述べる）</t>
    <rPh sb="2" eb="3">
      <t>カイ</t>
    </rPh>
    <rPh sb="4" eb="6">
      <t>レンゾク</t>
    </rPh>
    <rPh sb="6" eb="8">
      <t>ホコウ</t>
    </rPh>
    <rPh sb="8" eb="10">
      <t>ジッケン</t>
    </rPh>
    <rPh sb="10" eb="12">
      <t>ケッカ</t>
    </rPh>
    <rPh sb="13" eb="15">
      <t>ホスウ</t>
    </rPh>
    <rPh sb="16" eb="18">
      <t>ホコウ</t>
    </rPh>
    <rPh sb="19" eb="21">
      <t>ヨウス</t>
    </rPh>
    <rPh sb="22" eb="23">
      <t>ノ</t>
    </rPh>
    <phoneticPr fontId="2"/>
  </si>
  <si>
    <t>歩幅，左右に揺れる角度，歩行速度などを計測する</t>
    <rPh sb="0" eb="2">
      <t>ホハバ</t>
    </rPh>
    <rPh sb="3" eb="5">
      <t>サユウ</t>
    </rPh>
    <rPh sb="6" eb="7">
      <t>ユ</t>
    </rPh>
    <rPh sb="9" eb="11">
      <t>カクド</t>
    </rPh>
    <rPh sb="12" eb="14">
      <t>ホコウ</t>
    </rPh>
    <rPh sb="14" eb="16">
      <t>ソクド</t>
    </rPh>
    <rPh sb="19" eb="21">
      <t>ケイソク</t>
    </rPh>
    <phoneticPr fontId="2"/>
  </si>
  <si>
    <t>チェック項目</t>
    <rPh sb="4" eb="6">
      <t>コウモク</t>
    </rPh>
    <phoneticPr fontId="2"/>
  </si>
  <si>
    <t>２つの固有振動数が計算と実験で一致するか？</t>
    <rPh sb="3" eb="5">
      <t>コユウ</t>
    </rPh>
    <rPh sb="5" eb="8">
      <t>シンドウスウ</t>
    </rPh>
    <rPh sb="9" eb="11">
      <t>ケイサン</t>
    </rPh>
    <rPh sb="12" eb="14">
      <t>ジッケン</t>
    </rPh>
    <rPh sb="15" eb="17">
      <t>イッチ</t>
    </rPh>
    <phoneticPr fontId="2"/>
  </si>
  <si>
    <t>プラ段</t>
    <rPh sb="2" eb="3">
      <t>ダン</t>
    </rPh>
    <phoneticPr fontId="2"/>
  </si>
  <si>
    <t>kg/m3</t>
    <phoneticPr fontId="2"/>
  </si>
  <si>
    <t>厚さ</t>
    <rPh sb="0" eb="1">
      <t>アツ</t>
    </rPh>
    <phoneticPr fontId="2"/>
  </si>
  <si>
    <t>[m]</t>
    <phoneticPr fontId="2"/>
  </si>
  <si>
    <t>[mm]</t>
    <phoneticPr fontId="2"/>
  </si>
  <si>
    <t>角度</t>
    <rPh sb="0" eb="2">
      <t>カクド</t>
    </rPh>
    <phoneticPr fontId="2"/>
  </si>
  <si>
    <t>[rad]</t>
    <phoneticPr fontId="2"/>
  </si>
  <si>
    <t>[deg]</t>
    <phoneticPr fontId="2"/>
  </si>
  <si>
    <t>足円弧角度</t>
    <rPh sb="0" eb="1">
      <t>ソク</t>
    </rPh>
    <rPh sb="1" eb="3">
      <t>エンコ</t>
    </rPh>
    <rPh sb="3" eb="5">
      <t>カクド</t>
    </rPh>
    <phoneticPr fontId="2"/>
  </si>
  <si>
    <t>円弧半径</t>
    <rPh sb="0" eb="2">
      <t>エンコ</t>
    </rPh>
    <rPh sb="2" eb="4">
      <t>ハンケイ</t>
    </rPh>
    <phoneticPr fontId="2"/>
  </si>
  <si>
    <t>足円弧半径</t>
    <rPh sb="0" eb="1">
      <t>ソク</t>
    </rPh>
    <rPh sb="1" eb="3">
      <t>エンコ</t>
    </rPh>
    <rPh sb="3" eb="5">
      <t>ハンケイ</t>
    </rPh>
    <phoneticPr fontId="2"/>
  </si>
  <si>
    <t>R</t>
    <phoneticPr fontId="2"/>
  </si>
  <si>
    <t>円弧中心回りの慣性モーメント</t>
    <rPh sb="0" eb="2">
      <t>エンコ</t>
    </rPh>
    <rPh sb="2" eb="4">
      <t>チュウシン</t>
    </rPh>
    <rPh sb="4" eb="5">
      <t>マワ</t>
    </rPh>
    <rPh sb="7" eb="9">
      <t>カンセイ</t>
    </rPh>
    <phoneticPr fontId="2"/>
  </si>
  <si>
    <t>重心回り慣性モーメント</t>
    <rPh sb="0" eb="2">
      <t>ジュウシン</t>
    </rPh>
    <rPh sb="2" eb="3">
      <t>マワ</t>
    </rPh>
    <rPh sb="4" eb="6">
      <t>カンセイ</t>
    </rPh>
    <phoneticPr fontId="2"/>
  </si>
  <si>
    <t>遊脚の運動</t>
    <rPh sb="0" eb="2">
      <t>ユウキャク</t>
    </rPh>
    <rPh sb="3" eb="5">
      <t>ウンドウ</t>
    </rPh>
    <phoneticPr fontId="2"/>
  </si>
  <si>
    <t>[kgm^2]</t>
    <phoneticPr fontId="2"/>
  </si>
  <si>
    <t>重心位置x軸（横方向）</t>
    <rPh sb="0" eb="2">
      <t>ジュウシン</t>
    </rPh>
    <rPh sb="2" eb="4">
      <t>イチ</t>
    </rPh>
    <rPh sb="5" eb="6">
      <t>ジク</t>
    </rPh>
    <rPh sb="7" eb="10">
      <t>ヨコホウコウ</t>
    </rPh>
    <phoneticPr fontId="2"/>
  </si>
  <si>
    <t>重心位置y軸（上方向）</t>
    <rPh sb="0" eb="2">
      <t>ジュウシン</t>
    </rPh>
    <rPh sb="2" eb="4">
      <t>イチ</t>
    </rPh>
    <rPh sb="5" eb="6">
      <t>ジク</t>
    </rPh>
    <rPh sb="7" eb="8">
      <t>ウエ</t>
    </rPh>
    <rPh sb="8" eb="10">
      <t>ホウコウ</t>
    </rPh>
    <phoneticPr fontId="2"/>
  </si>
  <si>
    <t>重心位置z軸（厚さ方向）</t>
    <rPh sb="0" eb="2">
      <t>ジュウシン</t>
    </rPh>
    <rPh sb="2" eb="4">
      <t>イチ</t>
    </rPh>
    <rPh sb="5" eb="6">
      <t>ジク</t>
    </rPh>
    <rPh sb="7" eb="8">
      <t>アツ</t>
    </rPh>
    <rPh sb="9" eb="11">
      <t>ホウコウ</t>
    </rPh>
    <phoneticPr fontId="2"/>
  </si>
  <si>
    <t>yGS</t>
    <phoneticPr fontId="2"/>
  </si>
  <si>
    <t>重心位置（横方向）</t>
    <rPh sb="0" eb="2">
      <t>ジュウシン</t>
    </rPh>
    <rPh sb="2" eb="4">
      <t>イチ</t>
    </rPh>
    <rPh sb="5" eb="8">
      <t>ヨコホウコウ</t>
    </rPh>
    <phoneticPr fontId="2"/>
  </si>
  <si>
    <t>重心位置（地面からの高さ）</t>
    <rPh sb="0" eb="2">
      <t>ジュウシン</t>
    </rPh>
    <rPh sb="2" eb="4">
      <t>イチ</t>
    </rPh>
    <rPh sb="5" eb="7">
      <t>ジメン</t>
    </rPh>
    <rPh sb="10" eb="11">
      <t>タカ</t>
    </rPh>
    <phoneticPr fontId="2"/>
  </si>
  <si>
    <t>[s]周期</t>
    <rPh sb="3" eb="5">
      <t>シュウキ</t>
    </rPh>
    <phoneticPr fontId="2"/>
  </si>
  <si>
    <t>枚</t>
    <rPh sb="0" eb="1">
      <t>マイ</t>
    </rPh>
    <phoneticPr fontId="2"/>
  </si>
  <si>
    <t>段ボールの重ねる枚数</t>
    <rPh sb="0" eb="1">
      <t>ダン</t>
    </rPh>
    <rPh sb="5" eb="6">
      <t>カサ</t>
    </rPh>
    <rPh sb="8" eb="9">
      <t>マイイスウ</t>
    </rPh>
    <rPh sb="9" eb="10">
      <t>スウ</t>
    </rPh>
    <phoneticPr fontId="2"/>
  </si>
  <si>
    <t>原点</t>
    <rPh sb="0" eb="2">
      <t>ゲンテン</t>
    </rPh>
    <phoneticPr fontId="2"/>
  </si>
  <si>
    <t>足底</t>
    <rPh sb="0" eb="2">
      <t>アシゾコ</t>
    </rPh>
    <phoneticPr fontId="2"/>
  </si>
  <si>
    <t>段ボールの重ねる枚数</t>
    <rPh sb="0" eb="1">
      <t>ダン</t>
    </rPh>
    <rPh sb="5" eb="6">
      <t>カサ</t>
    </rPh>
    <rPh sb="8" eb="10">
      <t>マイスウ</t>
    </rPh>
    <phoneticPr fontId="2"/>
  </si>
  <si>
    <t>番目</t>
    <rPh sb="0" eb="2">
      <t>バンメ</t>
    </rPh>
    <phoneticPr fontId="2"/>
  </si>
  <si>
    <t>上から</t>
    <rPh sb="0" eb="1">
      <t>ウエ</t>
    </rPh>
    <phoneticPr fontId="2"/>
  </si>
  <si>
    <t>ラテラル平面</t>
    <rPh sb="4" eb="6">
      <t>ヘイメン</t>
    </rPh>
    <phoneticPr fontId="2"/>
  </si>
  <si>
    <t>サジタル平面</t>
    <rPh sb="4" eb="6">
      <t>ヘイメン</t>
    </rPh>
    <phoneticPr fontId="2"/>
  </si>
  <si>
    <t>円弧中心位置</t>
    <rPh sb="0" eb="6">
      <t>エンコチュウシンイチ</t>
    </rPh>
    <phoneticPr fontId="2"/>
  </si>
  <si>
    <t>[m]</t>
    <phoneticPr fontId="2"/>
  </si>
  <si>
    <t>円弧半径に一致</t>
    <rPh sb="0" eb="4">
      <t>エンコハンケイ</t>
    </rPh>
    <rPh sb="5" eb="7">
      <t>イッチ</t>
    </rPh>
    <phoneticPr fontId="2"/>
  </si>
  <si>
    <t>理論値</t>
    <rPh sb="0" eb="3">
      <t>リロンチ</t>
    </rPh>
    <phoneticPr fontId="2"/>
  </si>
  <si>
    <t>理論値：別の単位</t>
    <rPh sb="0" eb="3">
      <t>リロンチ</t>
    </rPh>
    <rPh sb="4" eb="5">
      <t>ベツ</t>
    </rPh>
    <rPh sb="6" eb="8">
      <t>タンイ</t>
    </rPh>
    <phoneticPr fontId="2"/>
  </si>
  <si>
    <t>実測値</t>
    <rPh sb="0" eb="3">
      <t>ジッソクチ</t>
    </rPh>
    <phoneticPr fontId="2"/>
  </si>
  <si>
    <t>質量[kg]÷体積[m3]</t>
    <rPh sb="0" eb="2">
      <t>シツリョウ</t>
    </rPh>
    <phoneticPr fontId="2"/>
  </si>
  <si>
    <t>重心位置y軸（上方向）足1つ</t>
    <rPh sb="0" eb="2">
      <t>ジュウシン</t>
    </rPh>
    <rPh sb="2" eb="4">
      <t>イチ</t>
    </rPh>
    <rPh sb="5" eb="6">
      <t>ジク</t>
    </rPh>
    <rPh sb="7" eb="8">
      <t>ウエ</t>
    </rPh>
    <rPh sb="8" eb="10">
      <t>ホウコウ</t>
    </rPh>
    <rPh sb="11" eb="12">
      <t>アシヒト</t>
    </rPh>
    <phoneticPr fontId="2"/>
  </si>
  <si>
    <t>wf</t>
    <phoneticPr fontId="2"/>
  </si>
  <si>
    <t>df</t>
    <phoneticPr fontId="2"/>
  </si>
  <si>
    <t>mf</t>
    <phoneticPr fontId="2"/>
  </si>
  <si>
    <t>5mm*(段ボールの穴の位置)-2.5mm</t>
    <rPh sb="12" eb="14">
      <t>イチ</t>
    </rPh>
    <phoneticPr fontId="2"/>
  </si>
  <si>
    <t>脚２本！</t>
    <rPh sb="0" eb="1">
      <t>キャク</t>
    </rPh>
    <rPh sb="2" eb="3">
      <t>ホンブン</t>
    </rPh>
    <phoneticPr fontId="2"/>
  </si>
  <si>
    <t>CL</t>
    <phoneticPr fontId="2"/>
  </si>
  <si>
    <t>xGf</t>
    <phoneticPr fontId="2"/>
  </si>
  <si>
    <t>yGf</t>
    <phoneticPr fontId="2"/>
  </si>
  <si>
    <t>zGf</t>
    <phoneticPr fontId="2"/>
  </si>
  <si>
    <t>軸中心から重心まで距離</t>
    <rPh sb="0" eb="1">
      <t>ジク</t>
    </rPh>
    <rPh sb="1" eb="3">
      <t>チュウシン</t>
    </rPh>
    <rPh sb="5" eb="7">
      <t>ジュウシン</t>
    </rPh>
    <rPh sb="9" eb="11">
      <t>キョリ</t>
    </rPh>
    <phoneticPr fontId="2"/>
  </si>
  <si>
    <t>重心位置y軸（上方向）足2つ</t>
    <rPh sb="0" eb="2">
      <t>ジュウシン</t>
    </rPh>
    <rPh sb="2" eb="4">
      <t>イチ</t>
    </rPh>
    <rPh sb="5" eb="6">
      <t>ジク</t>
    </rPh>
    <rPh sb="7" eb="8">
      <t>ウエ</t>
    </rPh>
    <rPh sb="8" eb="10">
      <t>ホウコウ</t>
    </rPh>
    <rPh sb="11" eb="12">
      <t>アシヒト</t>
    </rPh>
    <phoneticPr fontId="2"/>
  </si>
  <si>
    <t>[m]</t>
    <phoneticPr fontId="2"/>
  </si>
  <si>
    <r>
      <rPr>
        <sz val="9"/>
        <color theme="1"/>
        <rFont val="Symbol"/>
        <family val="1"/>
        <charset val="2"/>
      </rPr>
      <t>l</t>
    </r>
    <r>
      <rPr>
        <sz val="9"/>
        <color theme="1"/>
        <rFont val="ＭＳ Ｐゴシック"/>
        <family val="2"/>
        <charset val="128"/>
        <scheme val="minor"/>
      </rPr>
      <t>_S</t>
    </r>
    <phoneticPr fontId="2"/>
  </si>
  <si>
    <t>１回目</t>
    <rPh sb="1" eb="3">
      <t>カイメ</t>
    </rPh>
    <phoneticPr fontId="2"/>
  </si>
  <si>
    <t>２回目</t>
    <rPh sb="1" eb="3">
      <t>カイメ</t>
    </rPh>
    <phoneticPr fontId="2"/>
  </si>
  <si>
    <t>３回目</t>
    <rPh sb="1" eb="3">
      <t>カイメ</t>
    </rPh>
    <phoneticPr fontId="2"/>
  </si>
  <si>
    <t>４回目</t>
    <rPh sb="1" eb="3">
      <t>カイメ</t>
    </rPh>
    <phoneticPr fontId="2"/>
  </si>
  <si>
    <t>５回目</t>
    <rPh sb="1" eb="3">
      <t>カイメ</t>
    </rPh>
    <phoneticPr fontId="2"/>
  </si>
  <si>
    <t>固有角振動数λS[rad/s]</t>
    <rPh sb="0" eb="6">
      <t>コユウカクシンドウスウ</t>
    </rPh>
    <phoneticPr fontId="2"/>
  </si>
  <si>
    <t>平均</t>
    <rPh sb="0" eb="2">
      <t>ヘイキン</t>
    </rPh>
    <phoneticPr fontId="2"/>
  </si>
  <si>
    <t>遊脚を振動させ１０往復（周期）の時間を計測する．</t>
    <rPh sb="0" eb="2">
      <t>ユウキャク</t>
    </rPh>
    <rPh sb="3" eb="5">
      <t>シンドウ</t>
    </rPh>
    <rPh sb="9" eb="11">
      <t>オウフク</t>
    </rPh>
    <rPh sb="12" eb="14">
      <t>シュウキ</t>
    </rPh>
    <rPh sb="16" eb="18">
      <t>ジカン</t>
    </rPh>
    <rPh sb="19" eb="21">
      <t>ケイソク</t>
    </rPh>
    <phoneticPr fontId="2"/>
  </si>
  <si>
    <t>周期T_L[s]</t>
    <rPh sb="0" eb="2">
      <t>シュウキ</t>
    </rPh>
    <phoneticPr fontId="2"/>
  </si>
  <si>
    <t>振動数f_L[Hz]</t>
    <rPh sb="0" eb="3">
      <t>シンドウスウ</t>
    </rPh>
    <phoneticPr fontId="2"/>
  </si>
  <si>
    <t>固有角振動数λL[rad/s]</t>
    <rPh sb="0" eb="6">
      <t>コユウカクシンドウスウ</t>
    </rPh>
    <phoneticPr fontId="2"/>
  </si>
  <si>
    <t>実験１：遊脚の固有角振動数λS</t>
    <rPh sb="0" eb="2">
      <t>ジッケン</t>
    </rPh>
    <rPh sb="4" eb="6">
      <t>ユウキャク</t>
    </rPh>
    <rPh sb="7" eb="13">
      <t>コユウシンドウスウ</t>
    </rPh>
    <phoneticPr fontId="2"/>
  </si>
  <si>
    <t>実験２：ラテラル平面の固有角振動数λL</t>
    <rPh sb="0" eb="2">
      <t>ジッケン</t>
    </rPh>
    <rPh sb="8" eb="10">
      <t>ヘイメン</t>
    </rPh>
    <rPh sb="11" eb="16">
      <t>コユウカクシンドウ</t>
    </rPh>
    <rPh sb="16" eb="17">
      <t>スウ</t>
    </rPh>
    <phoneticPr fontId="2"/>
  </si>
  <si>
    <t>理論値λL [rad/s]</t>
    <rPh sb="0" eb="3">
      <t>リロンチ</t>
    </rPh>
    <phoneticPr fontId="2"/>
  </si>
  <si>
    <t>理論値λS [rad/s]</t>
    <rPh sb="0" eb="3">
      <t>リロンチ</t>
    </rPh>
    <phoneticPr fontId="2"/>
  </si>
  <si>
    <t>実験３：歩行実験と歩行の角振動数[rad/s]</t>
    <rPh sb="0" eb="2">
      <t>ジッケン</t>
    </rPh>
    <rPh sb="4" eb="8">
      <t>ホコウジッケン</t>
    </rPh>
    <rPh sb="9" eb="11">
      <t>ホコウ</t>
    </rPh>
    <rPh sb="12" eb="16">
      <t>カクシンドウスウ</t>
    </rPh>
    <phoneticPr fontId="2"/>
  </si>
  <si>
    <t>歩行機を歩行させ，歩数，時間，距離を計測する．</t>
    <rPh sb="0" eb="3">
      <t>ホコウキ</t>
    </rPh>
    <rPh sb="4" eb="6">
      <t>ホコウ</t>
    </rPh>
    <rPh sb="9" eb="11">
      <t>ホスウ</t>
    </rPh>
    <rPh sb="12" eb="14">
      <t>ジカン</t>
    </rPh>
    <rPh sb="15" eb="17">
      <t>キョリ</t>
    </rPh>
    <rPh sb="18" eb="20">
      <t>ケイソク</t>
    </rPh>
    <phoneticPr fontId="2"/>
  </si>
  <si>
    <t>平均歩幅[m]</t>
    <rPh sb="0" eb="4">
      <t>ヘイキンホハバ</t>
    </rPh>
    <phoneticPr fontId="2"/>
  </si>
  <si>
    <t>歩行角振動数[rad/s]</t>
    <rPh sb="0" eb="6">
      <t>ホコウカクシンドウスウ</t>
    </rPh>
    <phoneticPr fontId="2"/>
  </si>
  <si>
    <t>10周期[s]</t>
    <rPh sb="2" eb="4">
      <t>シュウキ</t>
    </rPh>
    <phoneticPr fontId="2"/>
  </si>
  <si>
    <t>周期T_S[s]</t>
    <rPh sb="0" eb="2">
      <t>シュウキ</t>
    </rPh>
    <phoneticPr fontId="2"/>
  </si>
  <si>
    <t>振動数f_S[Hz]</t>
    <rPh sb="0" eb="3">
      <t>シンドウスウ</t>
    </rPh>
    <phoneticPr fontId="2"/>
  </si>
  <si>
    <t>歩数 n</t>
    <rPh sb="0" eb="2">
      <t>ホスウ</t>
    </rPh>
    <phoneticPr fontId="2"/>
  </si>
  <si>
    <t>歩行時間t[s]</t>
    <rPh sb="0" eb="2">
      <t>ホコウ</t>
    </rPh>
    <rPh sb="2" eb="4">
      <t>ジカン</t>
    </rPh>
    <phoneticPr fontId="2"/>
  </si>
  <si>
    <t>距離d[m]</t>
    <rPh sb="0" eb="2">
      <t>キョリ</t>
    </rPh>
    <phoneticPr fontId="2"/>
  </si>
  <si>
    <t>d/n [m]</t>
    <phoneticPr fontId="2"/>
  </si>
  <si>
    <t>一歩の時間t/n[s]</t>
    <rPh sb="0" eb="2">
      <t>イッポ</t>
    </rPh>
    <rPh sb="3" eb="5">
      <t>ジカン</t>
    </rPh>
    <phoneticPr fontId="2"/>
  </si>
  <si>
    <t>t/n [s]</t>
    <phoneticPr fontId="2"/>
  </si>
  <si>
    <t>nπ/t [rad/s]</t>
    <phoneticPr fontId="2"/>
  </si>
  <si>
    <t>実験データ</t>
    <rPh sb="0" eb="2">
      <t>ジッケンン</t>
    </rPh>
    <phoneticPr fontId="2"/>
  </si>
  <si>
    <t>理論</t>
    <rPh sb="0" eb="2">
      <t>リロン</t>
    </rPh>
    <phoneticPr fontId="2"/>
  </si>
  <si>
    <t>f = 1/T</t>
    <phoneticPr fontId="2"/>
  </si>
  <si>
    <t>λ= 2πf</t>
    <phoneticPr fontId="2"/>
  </si>
  <si>
    <t>T:周期</t>
    <rPh sb="2" eb="4">
      <t>シュウキ</t>
    </rPh>
    <phoneticPr fontId="2"/>
  </si>
  <si>
    <t>段ボールの重ねる枚数</t>
  </si>
  <si>
    <t>班名</t>
    <rPh sb="0" eb="2">
      <t>ハンメイ</t>
    </rPh>
    <phoneticPr fontId="2"/>
  </si>
  <si>
    <t>学番</t>
    <rPh sb="0" eb="2">
      <t>ガクバン</t>
    </rPh>
    <phoneticPr fontId="2"/>
  </si>
  <si>
    <t>氏名</t>
    <rPh sb="0" eb="2">
      <t>シメイ</t>
    </rPh>
    <phoneticPr fontId="2"/>
  </si>
  <si>
    <t>役割と作業内容</t>
    <rPh sb="0" eb="2">
      <t>ヤクワリ</t>
    </rPh>
    <rPh sb="3" eb="5">
      <t>サギョウ</t>
    </rPh>
    <rPh sb="5" eb="7">
      <t>ナイヨウ</t>
    </rPh>
    <phoneticPr fontId="2"/>
  </si>
  <si>
    <t>x周期[s]</t>
    <rPh sb="1" eb="3">
      <t>シュウキ</t>
    </rPh>
    <phoneticPr fontId="2"/>
  </si>
  <si>
    <t>歩行機の両脚が開かないように固定し，左右に振動させ５周期分（５周期にはこだわらない）の時間を計測する．</t>
    <rPh sb="0" eb="3">
      <t>ホコウキ</t>
    </rPh>
    <rPh sb="4" eb="6">
      <t>リョウアシ</t>
    </rPh>
    <rPh sb="7" eb="8">
      <t>ヒラ</t>
    </rPh>
    <rPh sb="14" eb="16">
      <t>コテイ</t>
    </rPh>
    <rPh sb="18" eb="20">
      <t>サユウ</t>
    </rPh>
    <rPh sb="21" eb="23">
      <t>シンドウ</t>
    </rPh>
    <rPh sb="26" eb="28">
      <t>シュウキ</t>
    </rPh>
    <rPh sb="28" eb="29">
      <t>ブン</t>
    </rPh>
    <rPh sb="31" eb="33">
      <t>シュウキ</t>
    </rPh>
    <rPh sb="43" eb="45">
      <t>ジカン</t>
    </rPh>
    <rPh sb="46" eb="48">
      <t>ケイソク</t>
    </rPh>
    <phoneticPr fontId="2"/>
  </si>
  <si>
    <t>周期数x</t>
    <rPh sb="0" eb="2">
      <t>シュウキ</t>
    </rPh>
    <rPh sb="2" eb="3">
      <t>スウ</t>
    </rPh>
    <phoneticPr fontId="2"/>
  </si>
  <si>
    <t>股関節軸</t>
    <rPh sb="0" eb="3">
      <t>コカンセツジク</t>
    </rPh>
    <rPh sb="3" eb="4">
      <t>ジク</t>
    </rPh>
    <phoneticPr fontId="2"/>
  </si>
  <si>
    <t>プラダン</t>
    <phoneticPr fontId="2"/>
  </si>
  <si>
    <t>歩行機全体</t>
    <rPh sb="0" eb="3">
      <t>ホコウキ</t>
    </rPh>
    <rPh sb="3" eb="5">
      <t>ゼンタイ</t>
    </rPh>
    <phoneticPr fontId="2"/>
  </si>
  <si>
    <t>ステップ時間</t>
    <rPh sb="4" eb="6">
      <t>ジカン</t>
    </rPh>
    <phoneticPr fontId="2"/>
  </si>
  <si>
    <t>半周期（ステップ時間に相当）</t>
    <rPh sb="0" eb="3">
      <t>ハンシュウキ</t>
    </rPh>
    <rPh sb="8" eb="10">
      <t>ジカン</t>
    </rPh>
    <rPh sb="11" eb="13">
      <t>ソウトウ</t>
    </rPh>
    <phoneticPr fontId="2"/>
  </si>
  <si>
    <t>腿</t>
    <rPh sb="0" eb="1">
      <t>モモ</t>
    </rPh>
    <phoneticPr fontId="2"/>
  </si>
  <si>
    <t>原点は足底</t>
    <rPh sb="0" eb="2">
      <t>ゲンテン</t>
    </rPh>
    <rPh sb="3" eb="5">
      <t>アシゾコ</t>
    </rPh>
    <phoneticPr fontId="2"/>
  </si>
  <si>
    <t>mt</t>
  </si>
  <si>
    <t>dh</t>
    <phoneticPr fontId="2"/>
  </si>
  <si>
    <t>股関節軸の位置</t>
    <rPh sb="0" eb="4">
      <t>コカンセツジク</t>
    </rPh>
    <rPh sb="5" eb="7">
      <t>イチ</t>
    </rPh>
    <phoneticPr fontId="2"/>
  </si>
  <si>
    <t>軸穴の位置（上からの数）</t>
    <rPh sb="6" eb="7">
      <t>ウエ</t>
    </rPh>
    <rPh sb="10" eb="11">
      <t>カズ</t>
    </rPh>
    <phoneticPr fontId="2"/>
  </si>
  <si>
    <t>Rh</t>
    <phoneticPr fontId="2"/>
  </si>
  <si>
    <t>lh</t>
    <phoneticPr fontId="2"/>
  </si>
  <si>
    <t>mh</t>
    <phoneticPr fontId="2"/>
  </si>
  <si>
    <t>mh = Rh^2*π*lh*ρsus</t>
    <phoneticPr fontId="2"/>
  </si>
  <si>
    <t>I_Gh</t>
    <phoneticPr fontId="2"/>
  </si>
  <si>
    <t>xGh</t>
    <phoneticPr fontId="2"/>
  </si>
  <si>
    <t>yGh</t>
    <phoneticPr fontId="2"/>
  </si>
  <si>
    <t>I_Gh = (mh*lh^2)/12</t>
    <phoneticPr fontId="2"/>
  </si>
  <si>
    <t>wt</t>
    <phoneticPr fontId="2"/>
  </si>
  <si>
    <t>lt</t>
    <phoneticPr fontId="2"/>
  </si>
  <si>
    <t>脚長lt+足幅wf-dh</t>
    <rPh sb="0" eb="2">
      <t>キャクチョウ</t>
    </rPh>
    <rPh sb="5" eb="7">
      <t>ソクハバ</t>
    </rPh>
    <phoneticPr fontId="2"/>
  </si>
  <si>
    <t>z軸回り</t>
    <rPh sb="1" eb="3">
      <t>ジクマワ</t>
    </rPh>
    <phoneticPr fontId="2"/>
  </si>
  <si>
    <t>2Iz_Gt = 2*mt*(lt^2+4*wt^2)/12 !!!!脚２本!!!!!</t>
    <rPh sb="37" eb="38">
      <t>ホン</t>
    </rPh>
    <phoneticPr fontId="2"/>
  </si>
  <si>
    <t>dt</t>
  </si>
  <si>
    <t>mt = wt*lt*dt*ρp</t>
  </si>
  <si>
    <t>2Iz_Gt</t>
    <phoneticPr fontId="2"/>
  </si>
  <si>
    <t>2Ix_Gt</t>
    <phoneticPr fontId="2"/>
  </si>
  <si>
    <t>yGt = wf+lt/2 = yG2l (1本も2本も同じ)</t>
    <rPh sb="23" eb="24">
      <t>ポン</t>
    </rPh>
    <rPh sb="26" eb="27">
      <t>ホン</t>
    </rPh>
    <rPh sb="28" eb="29">
      <t>オナ</t>
    </rPh>
    <phoneticPr fontId="2"/>
  </si>
  <si>
    <t>zGt</t>
  </si>
  <si>
    <t>zGt=0</t>
  </si>
  <si>
    <t>yGt</t>
    <phoneticPr fontId="2"/>
  </si>
  <si>
    <t>2Ix_Gt = mt*(lt^2+dt^2)/12</t>
    <phoneticPr fontId="2"/>
  </si>
  <si>
    <t>xGt-xGt = 0</t>
    <phoneticPr fontId="2"/>
  </si>
  <si>
    <t>θf</t>
    <phoneticPr fontId="2"/>
  </si>
  <si>
    <t>mf =ρp*θf/2*(R^2-(R-wf)^2)*df</t>
  </si>
  <si>
    <t>xGf = 2/3*{R^2+R*(R-wf)+(R-wf)^2}*{1-cosθf}/{θf *(2*R-wf)}</t>
  </si>
  <si>
    <t>yGf = R-2/3*{R^2+R*(R-wf)+(R-wf)^2}*sin(θf)/{θf *(2*R-wf)}</t>
  </si>
  <si>
    <t>x軸回り</t>
    <rPh sb="1" eb="3">
      <t>ジクマワ</t>
    </rPh>
    <phoneticPr fontId="2"/>
  </si>
  <si>
    <t>Ix_Gf</t>
    <phoneticPr fontId="2"/>
  </si>
  <si>
    <t>2Iz_Gf</t>
    <phoneticPr fontId="2"/>
  </si>
  <si>
    <t>2Iz_Gf = 2Izf_CL-(2*mf)*(R-yGf)^2　足2つ！</t>
    <rPh sb="34" eb="35">
      <t>アシ</t>
    </rPh>
    <phoneticPr fontId="2"/>
  </si>
  <si>
    <t>2Izf_CL = 2*mf*(R^2+(R-wf)^2)/2 足2つ！</t>
    <rPh sb="32" eb="33">
      <t>アシ</t>
    </rPh>
    <phoneticPr fontId="2"/>
  </si>
  <si>
    <t>Ix_Gf = Ixf_CL-mf*(R-CL)^2</t>
    <phoneticPr fontId="2"/>
  </si>
  <si>
    <t>Ixf_CL</t>
    <phoneticPr fontId="2"/>
  </si>
  <si>
    <t>2Izf_CL</t>
    <phoneticPr fontId="2"/>
  </si>
  <si>
    <t>Ixf_CL = mf*(R^2+(R-wf)^2)*(sin(2*θf)+2*θf)/8θf</t>
    <phoneticPr fontId="2"/>
  </si>
  <si>
    <t>yGf</t>
    <phoneticPr fontId="2"/>
  </si>
  <si>
    <t>yGf</t>
    <phoneticPr fontId="2"/>
  </si>
  <si>
    <t>zGf = 0</t>
    <phoneticPr fontId="2"/>
  </si>
  <si>
    <t>Ml = mt+mf</t>
    <phoneticPr fontId="2"/>
  </si>
  <si>
    <t>Ix_Gl</t>
    <phoneticPr fontId="2"/>
  </si>
  <si>
    <t>Ix_Gl = Ix_Gt+mt*(yGt-yGh)^2+Ix_Gf+mf*(yGf-yGh)^2</t>
    <phoneticPr fontId="2"/>
  </si>
  <si>
    <t>M = 2Ml+mh</t>
    <phoneticPr fontId="2"/>
  </si>
  <si>
    <t>rl</t>
    <phoneticPr fontId="2"/>
  </si>
  <si>
    <t>yGS = (mt*yGt+mf*yGf)/Ml</t>
    <phoneticPr fontId="2"/>
  </si>
  <si>
    <t>rl = yGh-yGS</t>
    <phoneticPr fontId="2"/>
  </si>
  <si>
    <t>yGL</t>
    <phoneticPr fontId="2"/>
  </si>
  <si>
    <t>xGL</t>
    <phoneticPr fontId="2"/>
  </si>
  <si>
    <t>yGL = (2*Ml*yGS+mh*yGh)/M</t>
    <phoneticPr fontId="2"/>
  </si>
  <si>
    <t>Iz_GL</t>
    <phoneticPr fontId="2"/>
  </si>
  <si>
    <t>Iz_GL =  2*(Iz_Gf + mf*(yGf-yGL)^2)
　　　   + 2*(Iz_Gt + mt*(yGt-yGL)^2)
　　　   +    (Iz_Gh +   mh*(yGh-yGL)^2)</t>
    <phoneticPr fontId="2"/>
  </si>
  <si>
    <t>r = R - yGL</t>
    <phoneticPr fontId="2"/>
  </si>
  <si>
    <r>
      <rPr>
        <sz val="9"/>
        <color theme="1"/>
        <rFont val="ＭＳ Ｐゴシック"/>
        <charset val="128"/>
      </rPr>
      <t>λL</t>
    </r>
    <r>
      <rPr>
        <sz val="9"/>
        <color theme="1"/>
        <rFont val="Times New Roman"/>
      </rPr>
      <t>= sqrt(M*g*r/(Iz_GL+M*(R-r)^2)</t>
    </r>
    <phoneticPr fontId="2"/>
  </si>
  <si>
    <t>λL</t>
    <phoneticPr fontId="2"/>
  </si>
  <si>
    <t>SS</t>
    <phoneticPr fontId="2"/>
  </si>
  <si>
    <t>SL</t>
    <phoneticPr fontId="2"/>
  </si>
  <si>
    <t>SL = π/λL</t>
    <phoneticPr fontId="2"/>
  </si>
  <si>
    <t>SS = π/λS</t>
    <phoneticPr fontId="2"/>
  </si>
  <si>
    <t>股関節軸回りの慣性モーメント</t>
    <rPh sb="0" eb="5">
      <t>コカンセツジクマワ</t>
    </rPh>
    <rPh sb="7" eb="9">
      <t>カンセイ</t>
    </rPh>
    <phoneticPr fontId="2"/>
  </si>
  <si>
    <t>Ix_Ch</t>
    <phoneticPr fontId="2"/>
  </si>
  <si>
    <t>λS= sqrt(Ml*g*rl/Ix_Ch)</t>
    <phoneticPr fontId="2"/>
  </si>
  <si>
    <t>Ix_Ch=Ix_Gl + Ml*rl^2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</si>
</sst>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 "/>
    <numFmt numFmtId="177" formatCode="0.0_);[Red]\(0.0\)"/>
    <numFmt numFmtId="178" formatCode="0_);[Red]\(0\)"/>
    <numFmt numFmtId="179" formatCode="0.000_ "/>
    <numFmt numFmtId="180" formatCode="0.0000_ "/>
    <numFmt numFmtId="181" formatCode="0_ "/>
  </numFmts>
  <fonts count="12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Symbol"/>
      <family val="1"/>
      <charset val="2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8"/>
      <color theme="1"/>
      <name val="ＭＳ Ｐゴシック"/>
      <charset val="128"/>
      <scheme val="minor"/>
    </font>
    <font>
      <sz val="9"/>
      <color theme="1"/>
      <name val="Times New Roman"/>
    </font>
    <font>
      <sz val="9"/>
      <color rgb="FF000000"/>
      <name val="ＭＳ Ｐゴシック"/>
      <family val="3"/>
      <charset val="128"/>
      <scheme val="minor"/>
    </font>
    <font>
      <sz val="10"/>
      <color theme="1"/>
      <name val="ＭＳ Ｐゴシック"/>
      <charset val="128"/>
      <scheme val="minor"/>
    </font>
    <font>
      <sz val="9"/>
      <color theme="1"/>
      <name val="ＭＳ Ｐゴシック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57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NumberFormat="1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NumberFormat="1" applyFont="1" applyBorder="1">
      <alignment vertical="center"/>
    </xf>
    <xf numFmtId="0" fontId="3" fillId="0" borderId="5" xfId="0" applyFont="1" applyBorder="1">
      <alignment vertical="center"/>
    </xf>
    <xf numFmtId="178" fontId="3" fillId="0" borderId="0" xfId="0" applyNumberFormat="1" applyFont="1" applyBorder="1">
      <alignment vertical="center"/>
    </xf>
    <xf numFmtId="177" fontId="3" fillId="0" borderId="0" xfId="0" applyNumberFormat="1" applyFont="1" applyBorder="1">
      <alignment vertical="center"/>
    </xf>
    <xf numFmtId="179" fontId="3" fillId="0" borderId="0" xfId="0" applyNumberFormat="1" applyFont="1" applyBorder="1">
      <alignment vertical="center"/>
    </xf>
    <xf numFmtId="0" fontId="3" fillId="2" borderId="0" xfId="0" applyFont="1" applyFill="1" applyBorder="1">
      <alignment vertical="center"/>
    </xf>
    <xf numFmtId="176" fontId="3" fillId="2" borderId="0" xfId="0" applyNumberFormat="1" applyFont="1" applyFill="1" applyBorder="1">
      <alignment vertical="center"/>
    </xf>
    <xf numFmtId="181" fontId="3" fillId="0" borderId="0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0" xfId="0" applyNumberFormat="1" applyFont="1" applyBorder="1">
      <alignment vertical="center"/>
    </xf>
    <xf numFmtId="178" fontId="3" fillId="0" borderId="2" xfId="0" applyNumberFormat="1" applyFont="1" applyBorder="1">
      <alignment vertical="center"/>
    </xf>
    <xf numFmtId="0" fontId="3" fillId="0" borderId="3" xfId="0" applyFont="1" applyBorder="1">
      <alignment vertical="center"/>
    </xf>
    <xf numFmtId="0" fontId="3" fillId="0" borderId="7" xfId="0" applyNumberFormat="1" applyFont="1" applyBorder="1">
      <alignment vertical="center"/>
    </xf>
    <xf numFmtId="178" fontId="3" fillId="0" borderId="7" xfId="0" applyNumberFormat="1" applyFont="1" applyBorder="1">
      <alignment vertical="center"/>
    </xf>
    <xf numFmtId="180" fontId="3" fillId="0" borderId="2" xfId="0" applyNumberFormat="1" applyFont="1" applyBorder="1">
      <alignment vertical="center"/>
    </xf>
    <xf numFmtId="177" fontId="3" fillId="0" borderId="2" xfId="0" applyNumberFormat="1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2" borderId="14" xfId="0" applyFont="1" applyFill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19" xfId="0" applyNumberFormat="1" applyFont="1" applyBorder="1">
      <alignment vertical="center"/>
    </xf>
    <xf numFmtId="0" fontId="3" fillId="0" borderId="18" xfId="0" applyNumberFormat="1" applyFont="1" applyBorder="1">
      <alignment vertical="center"/>
    </xf>
    <xf numFmtId="0" fontId="3" fillId="2" borderId="18" xfId="0" applyFont="1" applyFill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0" xfId="0" applyFont="1" applyAlignment="1">
      <alignment vertical="center"/>
    </xf>
    <xf numFmtId="0" fontId="3" fillId="2" borderId="20" xfId="0" applyFont="1" applyFill="1" applyBorder="1">
      <alignment vertical="center"/>
    </xf>
    <xf numFmtId="0" fontId="3" fillId="2" borderId="16" xfId="0" applyFont="1" applyFill="1" applyBorder="1">
      <alignment vertical="center"/>
    </xf>
    <xf numFmtId="176" fontId="3" fillId="2" borderId="7" xfId="0" applyNumberFormat="1" applyFont="1" applyFill="1" applyBorder="1">
      <alignment vertical="center"/>
    </xf>
    <xf numFmtId="0" fontId="3" fillId="2" borderId="7" xfId="0" applyFont="1" applyFill="1" applyBorder="1">
      <alignment vertical="center"/>
    </xf>
    <xf numFmtId="180" fontId="3" fillId="0" borderId="0" xfId="0" applyNumberFormat="1" applyFont="1" applyBorder="1">
      <alignment vertical="center"/>
    </xf>
    <xf numFmtId="179" fontId="3" fillId="0" borderId="0" xfId="0" applyNumberFormat="1" applyFont="1" applyFill="1" applyBorder="1">
      <alignment vertical="center"/>
    </xf>
    <xf numFmtId="0" fontId="3" fillId="0" borderId="32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0" xfId="0" applyNumberFormat="1" applyFont="1" applyFill="1" applyBorder="1">
      <alignment vertical="center"/>
    </xf>
    <xf numFmtId="0" fontId="3" fillId="2" borderId="5" xfId="0" applyFont="1" applyFill="1" applyBorder="1">
      <alignment vertical="center"/>
    </xf>
    <xf numFmtId="179" fontId="3" fillId="0" borderId="0" xfId="0" applyNumberFormat="1" applyFont="1">
      <alignment vertical="center"/>
    </xf>
    <xf numFmtId="0" fontId="3" fillId="3" borderId="2" xfId="0" applyNumberFormat="1" applyFont="1" applyFill="1" applyBorder="1">
      <alignment vertical="center"/>
    </xf>
    <xf numFmtId="0" fontId="3" fillId="3" borderId="0" xfId="0" applyNumberFormat="1" applyFont="1" applyFill="1" applyBorder="1">
      <alignment vertical="center"/>
    </xf>
    <xf numFmtId="179" fontId="3" fillId="3" borderId="0" xfId="0" applyNumberFormat="1" applyFont="1" applyFill="1" applyBorder="1">
      <alignment vertical="center"/>
    </xf>
    <xf numFmtId="178" fontId="3" fillId="3" borderId="0" xfId="0" applyNumberFormat="1" applyFont="1" applyFill="1" applyBorder="1">
      <alignment vertical="center"/>
    </xf>
    <xf numFmtId="0" fontId="3" fillId="0" borderId="18" xfId="0" applyNumberFormat="1" applyFont="1" applyBorder="1" applyAlignment="1">
      <alignment vertical="center" wrapText="1"/>
    </xf>
    <xf numFmtId="0" fontId="3" fillId="0" borderId="0" xfId="0" applyNumberFormat="1" applyFont="1" applyFill="1">
      <alignment vertical="center"/>
    </xf>
    <xf numFmtId="0" fontId="3" fillId="0" borderId="39" xfId="0" applyNumberFormat="1" applyFont="1" applyFill="1" applyBorder="1">
      <alignment vertical="center"/>
    </xf>
    <xf numFmtId="0" fontId="3" fillId="0" borderId="40" xfId="0" applyNumberFormat="1" applyFont="1" applyFill="1" applyBorder="1">
      <alignment vertical="center"/>
    </xf>
    <xf numFmtId="0" fontId="3" fillId="4" borderId="41" xfId="0" applyNumberFormat="1" applyFont="1" applyFill="1" applyBorder="1">
      <alignment vertical="center"/>
    </xf>
    <xf numFmtId="0" fontId="3" fillId="4" borderId="40" xfId="0" applyNumberFormat="1" applyFont="1" applyFill="1" applyBorder="1">
      <alignment vertical="center"/>
    </xf>
    <xf numFmtId="180" fontId="3" fillId="4" borderId="40" xfId="0" applyNumberFormat="1" applyFont="1" applyFill="1" applyBorder="1">
      <alignment vertical="center"/>
    </xf>
    <xf numFmtId="179" fontId="3" fillId="4" borderId="40" xfId="0" applyNumberFormat="1" applyFont="1" applyFill="1" applyBorder="1">
      <alignment vertical="center"/>
    </xf>
    <xf numFmtId="179" fontId="3" fillId="0" borderId="40" xfId="0" applyNumberFormat="1" applyFont="1" applyFill="1" applyBorder="1">
      <alignment vertical="center"/>
    </xf>
    <xf numFmtId="0" fontId="3" fillId="0" borderId="42" xfId="0" applyNumberFormat="1" applyFont="1" applyFill="1" applyBorder="1">
      <alignment vertical="center"/>
    </xf>
    <xf numFmtId="176" fontId="3" fillId="4" borderId="40" xfId="0" applyNumberFormat="1" applyFont="1" applyFill="1" applyBorder="1">
      <alignment vertical="center"/>
    </xf>
    <xf numFmtId="180" fontId="3" fillId="4" borderId="41" xfId="0" applyNumberFormat="1" applyFont="1" applyFill="1" applyBorder="1">
      <alignment vertical="center"/>
    </xf>
    <xf numFmtId="181" fontId="3" fillId="0" borderId="40" xfId="0" applyNumberFormat="1" applyFont="1" applyFill="1" applyBorder="1">
      <alignment vertical="center"/>
    </xf>
    <xf numFmtId="176" fontId="3" fillId="4" borderId="42" xfId="0" applyNumberFormat="1" applyFont="1" applyFill="1" applyBorder="1">
      <alignment vertical="center"/>
    </xf>
    <xf numFmtId="14" fontId="3" fillId="0" borderId="1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>
      <alignment vertical="center"/>
    </xf>
    <xf numFmtId="0" fontId="3" fillId="0" borderId="46" xfId="0" applyFont="1" applyBorder="1">
      <alignment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>
      <alignment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58" xfId="0" applyFont="1" applyBorder="1">
      <alignment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>
      <alignment vertical="center"/>
    </xf>
    <xf numFmtId="0" fontId="3" fillId="0" borderId="61" xfId="0" applyFont="1" applyBorder="1">
      <alignment vertical="center"/>
    </xf>
    <xf numFmtId="0" fontId="3" fillId="0" borderId="43" xfId="0" applyFont="1" applyBorder="1" applyAlignment="1">
      <alignment horizontal="center" vertical="center"/>
    </xf>
    <xf numFmtId="0" fontId="3" fillId="0" borderId="43" xfId="0" applyFont="1" applyBorder="1" applyAlignment="1">
      <alignment vertical="center"/>
    </xf>
    <xf numFmtId="0" fontId="3" fillId="0" borderId="43" xfId="0" applyFont="1" applyBorder="1">
      <alignment vertical="center"/>
    </xf>
    <xf numFmtId="0" fontId="3" fillId="0" borderId="7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2" borderId="48" xfId="0" applyFont="1" applyFill="1" applyBorder="1">
      <alignment vertical="center"/>
    </xf>
    <xf numFmtId="0" fontId="3" fillId="2" borderId="33" xfId="0" applyFont="1" applyFill="1" applyBorder="1">
      <alignment vertical="center"/>
    </xf>
    <xf numFmtId="0" fontId="3" fillId="2" borderId="34" xfId="0" applyFont="1" applyFill="1" applyBorder="1">
      <alignment vertical="center"/>
    </xf>
    <xf numFmtId="0" fontId="3" fillId="2" borderId="46" xfId="0" applyFont="1" applyFill="1" applyBorder="1">
      <alignment vertical="center"/>
    </xf>
    <xf numFmtId="0" fontId="3" fillId="2" borderId="57" xfId="0" applyFont="1" applyFill="1" applyBorder="1">
      <alignment vertical="center"/>
    </xf>
    <xf numFmtId="0" fontId="3" fillId="2" borderId="22" xfId="0" applyFont="1" applyFill="1" applyBorder="1">
      <alignment vertical="center"/>
    </xf>
    <xf numFmtId="0" fontId="3" fillId="2" borderId="37" xfId="0" applyFont="1" applyFill="1" applyBorder="1">
      <alignment vertical="center"/>
    </xf>
    <xf numFmtId="0" fontId="3" fillId="2" borderId="25" xfId="0" applyFont="1" applyFill="1" applyBorder="1">
      <alignment vertical="center"/>
    </xf>
    <xf numFmtId="0" fontId="3" fillId="2" borderId="30" xfId="0" applyFont="1" applyFill="1" applyBorder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5" borderId="0" xfId="0" applyFont="1" applyFill="1">
      <alignment vertical="center"/>
    </xf>
    <xf numFmtId="0" fontId="9" fillId="0" borderId="18" xfId="0" applyFont="1" applyBorder="1">
      <alignment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14" fontId="10" fillId="0" borderId="43" xfId="0" applyNumberFormat="1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4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18" xfId="0" applyFont="1" applyFill="1" applyBorder="1">
      <alignment vertical="center"/>
    </xf>
    <xf numFmtId="0" fontId="3" fillId="0" borderId="14" xfId="0" applyFont="1" applyFill="1" applyBorder="1">
      <alignment vertical="center"/>
    </xf>
    <xf numFmtId="0" fontId="7" fillId="0" borderId="18" xfId="0" applyFont="1" applyFill="1" applyBorder="1">
      <alignment vertical="center"/>
    </xf>
    <xf numFmtId="178" fontId="3" fillId="0" borderId="0" xfId="0" applyNumberFormat="1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8" fillId="0" borderId="18" xfId="0" applyFont="1" applyBorder="1">
      <alignment vertical="center"/>
    </xf>
    <xf numFmtId="0" fontId="11" fillId="2" borderId="14" xfId="0" applyFont="1" applyFill="1" applyBorder="1">
      <alignment vertical="center"/>
    </xf>
    <xf numFmtId="0" fontId="3" fillId="0" borderId="30" xfId="0" applyNumberFormat="1" applyFont="1" applyBorder="1" applyAlignment="1">
      <alignment vertical="center"/>
    </xf>
    <xf numFmtId="0" fontId="3" fillId="0" borderId="38" xfId="0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29" xfId="0" applyBorder="1" applyAlignment="1">
      <alignment vertical="center"/>
    </xf>
    <xf numFmtId="0" fontId="3" fillId="0" borderId="27" xfId="0" applyNumberFormat="1" applyFont="1" applyBorder="1" applyAlignment="1">
      <alignment vertical="center"/>
    </xf>
    <xf numFmtId="0" fontId="3" fillId="0" borderId="36" xfId="0" applyNumberFormat="1" applyFont="1" applyBorder="1" applyAlignment="1">
      <alignment vertical="center"/>
    </xf>
    <xf numFmtId="0" fontId="0" fillId="0" borderId="28" xfId="0" applyBorder="1" applyAlignment="1">
      <alignment vertical="center"/>
    </xf>
    <xf numFmtId="0" fontId="3" fillId="0" borderId="22" xfId="0" applyNumberFormat="1" applyFont="1" applyBorder="1" applyAlignment="1">
      <alignment vertical="center"/>
    </xf>
    <xf numFmtId="0" fontId="3" fillId="0" borderId="37" xfId="0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3" fillId="0" borderId="67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8" fillId="0" borderId="68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10" fillId="0" borderId="80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5" xfId="0" applyFont="1" applyBorder="1" applyAlignment="1">
      <alignment horizontal="left" vertical="top" wrapText="1"/>
    </xf>
    <xf numFmtId="0" fontId="3" fillId="0" borderId="55" xfId="0" applyFont="1" applyBorder="1" applyAlignment="1">
      <alignment horizontal="left" vertical="top" wrapText="1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</cellXfs>
  <cellStyles count="57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65"/>
  <sheetViews>
    <sheetView tabSelected="1" zoomScale="170" zoomScaleNormal="170" zoomScalePageLayoutView="170" workbookViewId="0">
      <selection activeCell="I26" sqref="I26"/>
    </sheetView>
  </sheetViews>
  <sheetFormatPr baseColWidth="12" defaultColWidth="8.83203125" defaultRowHeight="13" x14ac:dyDescent="0"/>
  <cols>
    <col min="1" max="2" width="8" style="1" customWidth="1"/>
    <col min="3" max="3" width="20.33203125" style="1" customWidth="1"/>
    <col min="4" max="4" width="5.1640625" style="1" customWidth="1"/>
    <col min="5" max="5" width="10" style="2" customWidth="1"/>
    <col min="6" max="6" width="6.5" style="64" customWidth="1"/>
    <col min="7" max="7" width="6.6640625" style="1" customWidth="1"/>
    <col min="8" max="8" width="36.5" style="1" customWidth="1"/>
    <col min="9" max="9" width="5.5" style="1" customWidth="1"/>
    <col min="10" max="10" width="6.1640625" style="1" customWidth="1"/>
    <col min="11" max="16384" width="8.83203125" style="1"/>
  </cols>
  <sheetData>
    <row r="1" spans="1:10">
      <c r="A1" s="19"/>
      <c r="B1" s="20"/>
      <c r="C1" s="77">
        <f ca="1">TODAY()</f>
        <v>42461</v>
      </c>
      <c r="D1" s="28" t="s">
        <v>2</v>
      </c>
      <c r="E1" s="21" t="s">
        <v>91</v>
      </c>
      <c r="F1" s="65" t="s">
        <v>93</v>
      </c>
      <c r="G1" s="20" t="s">
        <v>1</v>
      </c>
      <c r="H1" s="78" t="s">
        <v>6</v>
      </c>
      <c r="I1" s="138" t="s">
        <v>92</v>
      </c>
      <c r="J1" s="139"/>
    </row>
    <row r="2" spans="1:10">
      <c r="A2" s="6" t="s">
        <v>56</v>
      </c>
      <c r="B2" s="7"/>
      <c r="C2" s="33" t="s">
        <v>0</v>
      </c>
      <c r="D2" s="29" t="s">
        <v>3</v>
      </c>
      <c r="E2" s="8">
        <v>150</v>
      </c>
      <c r="F2" s="66"/>
      <c r="G2" s="7" t="s">
        <v>57</v>
      </c>
      <c r="H2" s="33" t="s">
        <v>94</v>
      </c>
      <c r="I2" s="7"/>
      <c r="J2" s="9"/>
    </row>
    <row r="3" spans="1:10">
      <c r="A3" s="6" t="s">
        <v>7</v>
      </c>
      <c r="B3" s="7"/>
      <c r="C3" s="33"/>
      <c r="D3" s="29" t="s">
        <v>8</v>
      </c>
      <c r="E3" s="8">
        <f>I3/1000*1000000</f>
        <v>7930</v>
      </c>
      <c r="F3" s="66"/>
      <c r="G3" s="7" t="s">
        <v>10</v>
      </c>
      <c r="H3" s="33"/>
      <c r="I3" s="7">
        <v>7.93</v>
      </c>
      <c r="J3" s="9" t="s">
        <v>9</v>
      </c>
    </row>
    <row r="4" spans="1:10">
      <c r="A4" s="6" t="s">
        <v>19</v>
      </c>
      <c r="B4" s="7"/>
      <c r="C4" s="33"/>
      <c r="D4" s="29" t="s">
        <v>20</v>
      </c>
      <c r="E4" s="8">
        <v>9.8010000000000002</v>
      </c>
      <c r="F4" s="66"/>
      <c r="G4" s="7" t="s">
        <v>21</v>
      </c>
      <c r="H4" s="33"/>
      <c r="I4" s="7"/>
      <c r="J4" s="9"/>
    </row>
    <row r="5" spans="1:10">
      <c r="A5" s="6" t="s">
        <v>22</v>
      </c>
      <c r="B5" s="7"/>
      <c r="C5" s="33"/>
      <c r="D5" s="29" t="s">
        <v>23</v>
      </c>
      <c r="E5" s="8">
        <v>3.1415999999999999</v>
      </c>
      <c r="F5" s="66"/>
      <c r="G5" s="7"/>
      <c r="H5" s="33"/>
      <c r="I5" s="7"/>
      <c r="J5" s="9"/>
    </row>
    <row r="6" spans="1:10">
      <c r="A6" s="6" t="s">
        <v>81</v>
      </c>
      <c r="B6" s="7"/>
      <c r="C6" s="33"/>
      <c r="D6" s="29"/>
      <c r="E6" s="8"/>
      <c r="F6" s="66"/>
      <c r="G6" s="7"/>
      <c r="H6" s="33" t="s">
        <v>82</v>
      </c>
      <c r="I6" s="7"/>
      <c r="J6" s="9"/>
    </row>
    <row r="7" spans="1:10">
      <c r="A7" s="3" t="s">
        <v>151</v>
      </c>
      <c r="B7" s="4"/>
      <c r="C7" s="34" t="s">
        <v>11</v>
      </c>
      <c r="D7" s="30" t="s">
        <v>162</v>
      </c>
      <c r="E7" s="59"/>
      <c r="F7" s="67"/>
      <c r="G7" s="4" t="s">
        <v>4</v>
      </c>
      <c r="H7" s="34" t="s">
        <v>42</v>
      </c>
      <c r="I7" s="27">
        <f>E7*1000</f>
        <v>0</v>
      </c>
      <c r="J7" s="23" t="s">
        <v>26</v>
      </c>
    </row>
    <row r="8" spans="1:10">
      <c r="A8" s="6" t="s">
        <v>7</v>
      </c>
      <c r="B8" s="7"/>
      <c r="C8" s="33" t="s">
        <v>12</v>
      </c>
      <c r="D8" s="29" t="s">
        <v>163</v>
      </c>
      <c r="E8" s="60"/>
      <c r="F8" s="68"/>
      <c r="G8" s="7" t="s">
        <v>4</v>
      </c>
      <c r="H8" s="33" t="s">
        <v>34</v>
      </c>
      <c r="I8" s="10">
        <f>E8*1000</f>
        <v>0</v>
      </c>
      <c r="J8" s="9" t="s">
        <v>26</v>
      </c>
    </row>
    <row r="9" spans="1:10">
      <c r="A9" s="6"/>
      <c r="B9" s="7"/>
      <c r="C9" s="33" t="s">
        <v>13</v>
      </c>
      <c r="D9" s="29" t="s">
        <v>164</v>
      </c>
      <c r="E9" s="51">
        <f>E7^2*E3*E5*E8</f>
        <v>0</v>
      </c>
      <c r="F9" s="69"/>
      <c r="G9" s="7" t="s">
        <v>5</v>
      </c>
      <c r="H9" s="33" t="s">
        <v>165</v>
      </c>
      <c r="I9" s="11">
        <f>E9*1000</f>
        <v>0</v>
      </c>
      <c r="J9" s="9" t="s">
        <v>25</v>
      </c>
    </row>
    <row r="10" spans="1:10">
      <c r="A10" s="6"/>
      <c r="B10" s="7"/>
      <c r="C10" s="33" t="s">
        <v>16</v>
      </c>
      <c r="D10" s="29" t="s">
        <v>166</v>
      </c>
      <c r="E10" s="8">
        <f>E9*E8^2/12</f>
        <v>0</v>
      </c>
      <c r="F10" s="66"/>
      <c r="G10" s="7" t="s">
        <v>71</v>
      </c>
      <c r="H10" s="33" t="s">
        <v>169</v>
      </c>
      <c r="I10" s="11"/>
      <c r="J10" s="9"/>
    </row>
    <row r="11" spans="1:10">
      <c r="A11" s="6"/>
      <c r="B11" s="7"/>
      <c r="C11" s="33" t="s">
        <v>76</v>
      </c>
      <c r="D11" s="29" t="s">
        <v>167</v>
      </c>
      <c r="E11" s="8">
        <v>0</v>
      </c>
      <c r="F11" s="66"/>
      <c r="G11" s="7" t="s">
        <v>32</v>
      </c>
      <c r="H11" s="33" t="s">
        <v>33</v>
      </c>
      <c r="I11" s="10">
        <f t="shared" ref="I11:I19" si="0">E11*1000</f>
        <v>0</v>
      </c>
      <c r="J11" s="9" t="s">
        <v>26</v>
      </c>
    </row>
    <row r="12" spans="1:10">
      <c r="A12" s="6"/>
      <c r="B12" s="7"/>
      <c r="C12" s="33" t="s">
        <v>77</v>
      </c>
      <c r="D12" s="29" t="s">
        <v>168</v>
      </c>
      <c r="E12" s="8">
        <f>E16+E25-E13</f>
        <v>2.5000000000000001E-3</v>
      </c>
      <c r="F12" s="68"/>
      <c r="G12" s="7" t="s">
        <v>32</v>
      </c>
      <c r="H12" s="33" t="s">
        <v>172</v>
      </c>
      <c r="I12" s="10">
        <f t="shared" si="0"/>
        <v>2.5</v>
      </c>
      <c r="J12" s="9" t="s">
        <v>26</v>
      </c>
    </row>
    <row r="13" spans="1:10">
      <c r="A13" s="6"/>
      <c r="B13" s="7"/>
      <c r="C13" s="33" t="s">
        <v>160</v>
      </c>
      <c r="D13" s="29" t="s">
        <v>159</v>
      </c>
      <c r="E13" s="8">
        <f>((E14*5-2.5)/1000)</f>
        <v>-2.5000000000000001E-3</v>
      </c>
      <c r="F13" s="68"/>
      <c r="G13" s="7"/>
      <c r="H13" s="33" t="s">
        <v>99</v>
      </c>
      <c r="I13" s="10"/>
      <c r="J13" s="9"/>
    </row>
    <row r="14" spans="1:10">
      <c r="A14" s="6"/>
      <c r="B14" s="7"/>
      <c r="C14" s="33" t="s">
        <v>161</v>
      </c>
      <c r="D14" s="29" t="s">
        <v>85</v>
      </c>
      <c r="E14" s="60"/>
      <c r="F14" s="66"/>
      <c r="G14" s="7" t="s">
        <v>84</v>
      </c>
      <c r="H14" s="33"/>
      <c r="I14" s="10"/>
      <c r="J14" s="9"/>
    </row>
    <row r="15" spans="1:10">
      <c r="A15" s="3" t="s">
        <v>156</v>
      </c>
      <c r="B15" s="4"/>
      <c r="C15" s="34" t="s">
        <v>15</v>
      </c>
      <c r="D15" s="30" t="s">
        <v>170</v>
      </c>
      <c r="E15" s="59"/>
      <c r="F15" s="67"/>
      <c r="G15" s="4" t="s">
        <v>4</v>
      </c>
      <c r="H15" s="34"/>
      <c r="I15" s="22">
        <f t="shared" si="0"/>
        <v>0</v>
      </c>
      <c r="J15" s="23" t="s">
        <v>26</v>
      </c>
    </row>
    <row r="16" spans="1:10">
      <c r="A16" s="6" t="s">
        <v>152</v>
      </c>
      <c r="B16" s="7"/>
      <c r="C16" s="33" t="s">
        <v>12</v>
      </c>
      <c r="D16" s="29" t="s">
        <v>171</v>
      </c>
      <c r="E16" s="60"/>
      <c r="F16" s="68"/>
      <c r="G16" s="7" t="s">
        <v>4</v>
      </c>
      <c r="H16" s="33"/>
      <c r="I16" s="10">
        <f t="shared" si="0"/>
        <v>0</v>
      </c>
      <c r="J16" s="9" t="s">
        <v>26</v>
      </c>
    </row>
    <row r="17" spans="1:10">
      <c r="A17" s="6"/>
      <c r="B17" s="7"/>
      <c r="C17" s="33" t="s">
        <v>58</v>
      </c>
      <c r="D17" s="29" t="s">
        <v>175</v>
      </c>
      <c r="E17" s="56">
        <f>0.004*E18</f>
        <v>0</v>
      </c>
      <c r="F17" s="68"/>
      <c r="G17" s="7" t="s">
        <v>59</v>
      </c>
      <c r="H17" s="33"/>
      <c r="I17" s="10">
        <f t="shared" si="0"/>
        <v>0</v>
      </c>
      <c r="J17" s="9" t="s">
        <v>60</v>
      </c>
    </row>
    <row r="18" spans="1:10">
      <c r="A18" s="6"/>
      <c r="B18" s="7"/>
      <c r="C18" s="33" t="s">
        <v>83</v>
      </c>
      <c r="D18" s="29"/>
      <c r="E18" s="60"/>
      <c r="F18" s="66"/>
      <c r="G18" s="7" t="s">
        <v>79</v>
      </c>
      <c r="H18" s="33" t="s">
        <v>83</v>
      </c>
      <c r="I18" s="10"/>
      <c r="J18" s="9"/>
    </row>
    <row r="19" spans="1:10">
      <c r="A19" s="126"/>
      <c r="B19" s="127"/>
      <c r="C19" s="128" t="s">
        <v>13</v>
      </c>
      <c r="D19" s="129" t="s">
        <v>158</v>
      </c>
      <c r="E19" s="56">
        <f>E15*E16*E17*E2</f>
        <v>0</v>
      </c>
      <c r="F19" s="66"/>
      <c r="G19" s="127" t="s">
        <v>5</v>
      </c>
      <c r="H19" s="128" t="s">
        <v>176</v>
      </c>
      <c r="I19" s="11">
        <f t="shared" si="0"/>
        <v>0</v>
      </c>
      <c r="J19" s="9" t="s">
        <v>25</v>
      </c>
    </row>
    <row r="20" spans="1:10">
      <c r="A20" s="126" t="s">
        <v>100</v>
      </c>
      <c r="B20" s="127" t="s">
        <v>173</v>
      </c>
      <c r="C20" s="128" t="s">
        <v>69</v>
      </c>
      <c r="D20" s="129" t="s">
        <v>177</v>
      </c>
      <c r="E20" s="56">
        <f>2*E19*(E16^2+4*E15^2)/12</f>
        <v>0</v>
      </c>
      <c r="F20" s="66"/>
      <c r="G20" s="127" t="s">
        <v>71</v>
      </c>
      <c r="H20" s="128" t="s">
        <v>174</v>
      </c>
      <c r="I20" s="11"/>
      <c r="J20" s="9"/>
    </row>
    <row r="21" spans="1:10">
      <c r="A21" s="126"/>
      <c r="B21" s="127" t="s">
        <v>189</v>
      </c>
      <c r="C21" s="128" t="s">
        <v>69</v>
      </c>
      <c r="D21" s="129" t="s">
        <v>178</v>
      </c>
      <c r="E21" s="56">
        <f>E19*(E16^2+E17^2)/12</f>
        <v>0</v>
      </c>
      <c r="F21" s="66"/>
      <c r="G21" s="127" t="s">
        <v>71</v>
      </c>
      <c r="H21" s="128" t="s">
        <v>183</v>
      </c>
      <c r="I21" s="11"/>
      <c r="J21" s="9"/>
    </row>
    <row r="22" spans="1:10">
      <c r="A22" s="126" t="s">
        <v>157</v>
      </c>
      <c r="B22" s="126" t="s">
        <v>100</v>
      </c>
      <c r="C22" s="128" t="s">
        <v>72</v>
      </c>
      <c r="D22" s="129"/>
      <c r="E22" s="56">
        <v>0</v>
      </c>
      <c r="F22" s="66"/>
      <c r="G22" s="127" t="s">
        <v>59</v>
      </c>
      <c r="H22" s="128" t="s">
        <v>184</v>
      </c>
      <c r="I22" s="10">
        <f>E22*1000</f>
        <v>0</v>
      </c>
      <c r="J22" s="9" t="s">
        <v>60</v>
      </c>
    </row>
    <row r="23" spans="1:10">
      <c r="A23" s="126"/>
      <c r="B23" s="127"/>
      <c r="C23" s="128" t="s">
        <v>73</v>
      </c>
      <c r="D23" s="129" t="s">
        <v>182</v>
      </c>
      <c r="E23" s="56">
        <f>E25+E16/2</f>
        <v>0</v>
      </c>
      <c r="F23" s="66"/>
      <c r="G23" s="127" t="s">
        <v>59</v>
      </c>
      <c r="H23" s="128" t="s">
        <v>179</v>
      </c>
      <c r="I23" s="10">
        <f>E23*1000</f>
        <v>0</v>
      </c>
      <c r="J23" s="9" t="s">
        <v>60</v>
      </c>
    </row>
    <row r="24" spans="1:10">
      <c r="A24" s="6"/>
      <c r="B24" s="7"/>
      <c r="C24" s="33" t="s">
        <v>74</v>
      </c>
      <c r="D24" s="29" t="s">
        <v>180</v>
      </c>
      <c r="E24" s="8">
        <v>0</v>
      </c>
      <c r="F24" s="66"/>
      <c r="G24" s="7" t="s">
        <v>4</v>
      </c>
      <c r="H24" s="33" t="s">
        <v>181</v>
      </c>
      <c r="I24" s="10">
        <f>E24*1000</f>
        <v>0</v>
      </c>
      <c r="J24" s="9" t="s">
        <v>26</v>
      </c>
    </row>
    <row r="25" spans="1:10">
      <c r="A25" s="3" t="s">
        <v>14</v>
      </c>
      <c r="B25" s="4"/>
      <c r="C25" s="34" t="s">
        <v>15</v>
      </c>
      <c r="D25" s="30" t="s">
        <v>96</v>
      </c>
      <c r="E25" s="59"/>
      <c r="F25" s="67"/>
      <c r="G25" s="4" t="s">
        <v>4</v>
      </c>
      <c r="H25" s="34"/>
      <c r="I25" s="22">
        <f>E25*1000</f>
        <v>0</v>
      </c>
      <c r="J25" s="23" t="s">
        <v>26</v>
      </c>
    </row>
    <row r="26" spans="1:10">
      <c r="A26" s="6" t="s">
        <v>152</v>
      </c>
      <c r="B26" s="7"/>
      <c r="C26" s="33" t="s">
        <v>61</v>
      </c>
      <c r="D26" s="29" t="s">
        <v>185</v>
      </c>
      <c r="E26" s="52">
        <f>I26/180*E5</f>
        <v>0</v>
      </c>
      <c r="F26" s="70"/>
      <c r="G26" s="7" t="s">
        <v>62</v>
      </c>
      <c r="H26" s="33" t="s">
        <v>64</v>
      </c>
      <c r="I26" s="62"/>
      <c r="J26" s="9" t="s">
        <v>63</v>
      </c>
    </row>
    <row r="27" spans="1:10">
      <c r="A27" s="6"/>
      <c r="B27" s="7"/>
      <c r="C27" s="33" t="s">
        <v>65</v>
      </c>
      <c r="D27" s="29" t="s">
        <v>67</v>
      </c>
      <c r="E27" s="61"/>
      <c r="F27" s="70"/>
      <c r="G27" s="7" t="s">
        <v>4</v>
      </c>
      <c r="H27" s="33" t="s">
        <v>66</v>
      </c>
      <c r="I27" s="10">
        <f>E27*1000</f>
        <v>0</v>
      </c>
      <c r="J27" s="9" t="s">
        <v>26</v>
      </c>
    </row>
    <row r="28" spans="1:10">
      <c r="A28" s="6"/>
      <c r="B28" s="7"/>
      <c r="C28" s="33" t="s">
        <v>58</v>
      </c>
      <c r="D28" s="29" t="s">
        <v>97</v>
      </c>
      <c r="E28" s="56">
        <f>0.004*E29</f>
        <v>0</v>
      </c>
      <c r="F28" s="68"/>
      <c r="G28" s="7" t="s">
        <v>4</v>
      </c>
      <c r="H28" s="33"/>
      <c r="I28" s="10">
        <f>E28*1000</f>
        <v>0</v>
      </c>
      <c r="J28" s="9" t="s">
        <v>26</v>
      </c>
    </row>
    <row r="29" spans="1:10">
      <c r="A29" s="6"/>
      <c r="B29" s="7"/>
      <c r="C29" s="116" t="s">
        <v>143</v>
      </c>
      <c r="D29" s="29"/>
      <c r="E29" s="60"/>
      <c r="F29" s="66"/>
      <c r="G29" s="7" t="s">
        <v>79</v>
      </c>
      <c r="H29" s="33" t="s">
        <v>80</v>
      </c>
      <c r="I29" s="10"/>
      <c r="J29" s="9"/>
    </row>
    <row r="30" spans="1:10">
      <c r="A30" s="6"/>
      <c r="B30" s="7"/>
      <c r="C30" s="33" t="s">
        <v>13</v>
      </c>
      <c r="D30" s="29" t="s">
        <v>98</v>
      </c>
      <c r="E30" s="8">
        <f>E28*E2*(E27^2-(E27-E25)^2)*E26/2</f>
        <v>0</v>
      </c>
      <c r="F30" s="66"/>
      <c r="G30" s="7" t="s">
        <v>5</v>
      </c>
      <c r="H30" s="33" t="s">
        <v>186</v>
      </c>
      <c r="I30" s="11">
        <f>E30*1000</f>
        <v>0</v>
      </c>
      <c r="J30" s="9" t="s">
        <v>25</v>
      </c>
    </row>
    <row r="31" spans="1:10">
      <c r="A31" s="6"/>
      <c r="B31" s="127" t="s">
        <v>173</v>
      </c>
      <c r="C31" s="33" t="s">
        <v>16</v>
      </c>
      <c r="D31" s="29" t="s">
        <v>191</v>
      </c>
      <c r="E31" s="8" t="e">
        <f>E33-2*E30*(E27-E37)^2</f>
        <v>#DIV/0!</v>
      </c>
      <c r="F31" s="66"/>
      <c r="G31" s="7" t="s">
        <v>71</v>
      </c>
      <c r="H31" s="33" t="s">
        <v>192</v>
      </c>
      <c r="I31" s="11"/>
      <c r="J31" s="9"/>
    </row>
    <row r="32" spans="1:10">
      <c r="A32" s="6"/>
      <c r="B32" s="127" t="s">
        <v>189</v>
      </c>
      <c r="C32" s="33" t="s">
        <v>16</v>
      </c>
      <c r="D32" s="29" t="s">
        <v>190</v>
      </c>
      <c r="E32" s="8" t="e">
        <f>E34-E30*(E37-E35)^2</f>
        <v>#DIV/0!</v>
      </c>
      <c r="F32" s="66"/>
      <c r="G32" s="7" t="s">
        <v>71</v>
      </c>
      <c r="H32" s="33" t="s">
        <v>194</v>
      </c>
      <c r="I32" s="11"/>
      <c r="J32" s="9"/>
    </row>
    <row r="33" spans="1:13">
      <c r="A33" s="6"/>
      <c r="B33" s="127" t="s">
        <v>173</v>
      </c>
      <c r="C33" s="33" t="s">
        <v>68</v>
      </c>
      <c r="D33" s="29" t="s">
        <v>196</v>
      </c>
      <c r="E33" s="8">
        <f>2*E30*(E27^2+(E27-E25)^2)/2</f>
        <v>0</v>
      </c>
      <c r="F33" s="66"/>
      <c r="G33" s="7" t="s">
        <v>71</v>
      </c>
      <c r="H33" s="33" t="s">
        <v>193</v>
      </c>
      <c r="I33" s="11"/>
      <c r="J33" s="9"/>
      <c r="L33" s="7"/>
      <c r="M33" s="7"/>
    </row>
    <row r="34" spans="1:13">
      <c r="A34" s="6"/>
      <c r="B34" s="127" t="s">
        <v>189</v>
      </c>
      <c r="C34" s="33" t="s">
        <v>68</v>
      </c>
      <c r="D34" s="29" t="s">
        <v>195</v>
      </c>
      <c r="E34" s="8" t="e">
        <f>E30*(E27^2+(E27-E25)^2)*(SIN(2*E26)+2*E26)/8/E26</f>
        <v>#DIV/0!</v>
      </c>
      <c r="F34" s="66"/>
      <c r="G34" s="7" t="s">
        <v>71</v>
      </c>
      <c r="H34" s="33" t="s">
        <v>197</v>
      </c>
      <c r="I34" s="11"/>
      <c r="J34" s="9"/>
      <c r="L34" s="7"/>
      <c r="M34" s="7"/>
    </row>
    <row r="35" spans="1:13">
      <c r="A35" s="6"/>
      <c r="B35" s="7"/>
      <c r="C35" s="33" t="s">
        <v>88</v>
      </c>
      <c r="D35" s="29" t="s">
        <v>101</v>
      </c>
      <c r="E35" s="12">
        <f>E27</f>
        <v>0</v>
      </c>
      <c r="F35" s="71"/>
      <c r="G35" s="7" t="s">
        <v>89</v>
      </c>
      <c r="H35" s="33" t="s">
        <v>90</v>
      </c>
      <c r="I35" s="11"/>
      <c r="J35" s="9"/>
      <c r="L35" s="7"/>
      <c r="M35" s="7"/>
    </row>
    <row r="36" spans="1:13">
      <c r="A36" s="126"/>
      <c r="B36" s="127"/>
      <c r="C36" s="128" t="s">
        <v>72</v>
      </c>
      <c r="D36" s="129" t="s">
        <v>102</v>
      </c>
      <c r="E36" s="52" t="e">
        <f>2/3*(E27^2+E27*(E27-E25)+(E27-E25)^2)/(E26*(E27*2-E25))*(1-COS(E26))</f>
        <v>#DIV/0!</v>
      </c>
      <c r="F36" s="66"/>
      <c r="G36" s="127" t="s">
        <v>4</v>
      </c>
      <c r="H36" s="130" t="s">
        <v>187</v>
      </c>
      <c r="I36" s="131" t="e">
        <f t="shared" ref="I36:I42" si="1">E36*1000</f>
        <v>#DIV/0!</v>
      </c>
      <c r="J36" s="132" t="s">
        <v>26</v>
      </c>
    </row>
    <row r="37" spans="1:13">
      <c r="A37" s="126"/>
      <c r="B37" s="127"/>
      <c r="C37" s="128" t="s">
        <v>95</v>
      </c>
      <c r="D37" s="129" t="s">
        <v>103</v>
      </c>
      <c r="E37" s="52" t="e">
        <f>E27-2/3*(E27^2+E27*(E27-E25)+(E27-E25)^2)/(E26*(E27*2-E25))*SIN(E26)</f>
        <v>#DIV/0!</v>
      </c>
      <c r="F37" s="66"/>
      <c r="G37" s="127" t="s">
        <v>4</v>
      </c>
      <c r="H37" s="130" t="s">
        <v>188</v>
      </c>
      <c r="I37" s="131" t="e">
        <f t="shared" si="1"/>
        <v>#DIV/0!</v>
      </c>
      <c r="J37" s="132" t="s">
        <v>26</v>
      </c>
    </row>
    <row r="38" spans="1:13">
      <c r="A38" s="126"/>
      <c r="B38" s="127"/>
      <c r="C38" s="128" t="s">
        <v>106</v>
      </c>
      <c r="D38" s="129" t="s">
        <v>198</v>
      </c>
      <c r="E38" s="52" t="e">
        <f>E37</f>
        <v>#DIV/0!</v>
      </c>
      <c r="F38" s="66"/>
      <c r="G38" s="127" t="s">
        <v>107</v>
      </c>
      <c r="H38" s="128" t="s">
        <v>199</v>
      </c>
      <c r="I38" s="131" t="e">
        <f t="shared" ref="I38" si="2">E38*1000</f>
        <v>#DIV/0!</v>
      </c>
      <c r="J38" s="132" t="s">
        <v>26</v>
      </c>
    </row>
    <row r="39" spans="1:13">
      <c r="A39" s="16"/>
      <c r="B39" s="17"/>
      <c r="C39" s="35" t="s">
        <v>74</v>
      </c>
      <c r="D39" s="31" t="s">
        <v>104</v>
      </c>
      <c r="E39" s="24">
        <v>0</v>
      </c>
      <c r="F39" s="72"/>
      <c r="G39" s="17" t="s">
        <v>4</v>
      </c>
      <c r="H39" s="35" t="s">
        <v>200</v>
      </c>
      <c r="I39" s="25">
        <f t="shared" si="1"/>
        <v>0</v>
      </c>
      <c r="J39" s="18" t="s">
        <v>26</v>
      </c>
    </row>
    <row r="40" spans="1:13">
      <c r="A40" s="6" t="s">
        <v>70</v>
      </c>
      <c r="B40" s="7"/>
      <c r="C40" s="33" t="s">
        <v>13</v>
      </c>
      <c r="D40" s="29" t="s">
        <v>158</v>
      </c>
      <c r="E40" s="8">
        <f>E19+E30</f>
        <v>0</v>
      </c>
      <c r="F40" s="68"/>
      <c r="G40" s="7" t="s">
        <v>5</v>
      </c>
      <c r="H40" s="33" t="s">
        <v>201</v>
      </c>
      <c r="I40" s="11">
        <f t="shared" si="1"/>
        <v>0</v>
      </c>
      <c r="J40" s="9" t="s">
        <v>25</v>
      </c>
    </row>
    <row r="41" spans="1:13">
      <c r="A41" s="6" t="s">
        <v>87</v>
      </c>
      <c r="B41" s="7"/>
      <c r="C41" s="33" t="s">
        <v>73</v>
      </c>
      <c r="D41" s="29" t="s">
        <v>75</v>
      </c>
      <c r="E41" s="8" t="e">
        <f>(E19*E23+E30*E37)/E40</f>
        <v>#DIV/0!</v>
      </c>
      <c r="F41" s="68"/>
      <c r="G41" s="7" t="s">
        <v>32</v>
      </c>
      <c r="H41" s="33" t="s">
        <v>206</v>
      </c>
      <c r="I41" s="10" t="e">
        <f t="shared" si="1"/>
        <v>#DIV/0!</v>
      </c>
      <c r="J41" s="9" t="s">
        <v>26</v>
      </c>
    </row>
    <row r="42" spans="1:13">
      <c r="A42" s="6"/>
      <c r="B42" s="7"/>
      <c r="C42" s="33" t="s">
        <v>105</v>
      </c>
      <c r="D42" s="29" t="s">
        <v>205</v>
      </c>
      <c r="E42" s="12" t="e">
        <f>E12-E41</f>
        <v>#DIV/0!</v>
      </c>
      <c r="F42" s="71"/>
      <c r="G42" s="7" t="s">
        <v>4</v>
      </c>
      <c r="H42" s="33" t="s">
        <v>207</v>
      </c>
      <c r="I42" s="10" t="e">
        <f t="shared" si="1"/>
        <v>#DIV/0!</v>
      </c>
      <c r="J42" s="9" t="s">
        <v>26</v>
      </c>
    </row>
    <row r="43" spans="1:13">
      <c r="A43" s="6"/>
      <c r="B43" s="7" t="s">
        <v>189</v>
      </c>
      <c r="C43" s="33" t="s">
        <v>16</v>
      </c>
      <c r="D43" s="29" t="s">
        <v>202</v>
      </c>
      <c r="E43" s="8" t="e">
        <f>E21+E19*(E23-E41)^2+E32+E30*(E37-E41)^2</f>
        <v>#DIV/0!</v>
      </c>
      <c r="F43" s="66"/>
      <c r="G43" s="7" t="s">
        <v>71</v>
      </c>
      <c r="H43" s="33" t="s">
        <v>203</v>
      </c>
      <c r="I43" s="11"/>
      <c r="J43" s="9"/>
    </row>
    <row r="44" spans="1:13">
      <c r="A44" s="6"/>
      <c r="B44" s="7" t="s">
        <v>189</v>
      </c>
      <c r="C44" s="33" t="s">
        <v>220</v>
      </c>
      <c r="D44" s="29" t="s">
        <v>221</v>
      </c>
      <c r="E44" s="8" t="e">
        <f>(E43+E40*E42^2)</f>
        <v>#DIV/0!</v>
      </c>
      <c r="F44" s="66"/>
      <c r="G44" s="7" t="s">
        <v>71</v>
      </c>
      <c r="H44" s="33" t="s">
        <v>223</v>
      </c>
      <c r="I44" s="11"/>
      <c r="J44" s="9"/>
    </row>
    <row r="45" spans="1:13" ht="14">
      <c r="A45" s="6"/>
      <c r="B45" s="7"/>
      <c r="C45" s="38" t="s">
        <v>17</v>
      </c>
      <c r="D45" s="32" t="s">
        <v>108</v>
      </c>
      <c r="E45" s="14" t="e">
        <f>SQRT(E40*E4*E42/E44)</f>
        <v>#DIV/0!</v>
      </c>
      <c r="F45" s="73"/>
      <c r="G45" s="13" t="s">
        <v>18</v>
      </c>
      <c r="H45" s="33" t="s">
        <v>222</v>
      </c>
      <c r="I45" s="14" t="e">
        <f>2*E5/E45</f>
        <v>#DIV/0!</v>
      </c>
      <c r="J45" s="57" t="s">
        <v>78</v>
      </c>
    </row>
    <row r="46" spans="1:13">
      <c r="A46" s="6"/>
      <c r="B46" s="7"/>
      <c r="C46" s="38" t="s">
        <v>155</v>
      </c>
      <c r="D46" s="32" t="s">
        <v>216</v>
      </c>
      <c r="E46" s="14" t="e">
        <f>E5/E45</f>
        <v>#DIV/0!</v>
      </c>
      <c r="F46" s="73"/>
      <c r="G46" s="13" t="s">
        <v>24</v>
      </c>
      <c r="H46" s="33" t="s">
        <v>219</v>
      </c>
      <c r="I46" s="7"/>
      <c r="J46" s="9"/>
    </row>
    <row r="47" spans="1:13">
      <c r="A47" s="3" t="s">
        <v>27</v>
      </c>
      <c r="B47" s="4" t="s">
        <v>153</v>
      </c>
      <c r="C47" s="34" t="s">
        <v>28</v>
      </c>
      <c r="D47" s="30" t="s">
        <v>29</v>
      </c>
      <c r="E47" s="26">
        <f>E9+2*E40</f>
        <v>0</v>
      </c>
      <c r="F47" s="74"/>
      <c r="G47" s="5" t="s">
        <v>30</v>
      </c>
      <c r="H47" s="36" t="s">
        <v>204</v>
      </c>
      <c r="I47" s="27">
        <f>E47*1000</f>
        <v>0</v>
      </c>
      <c r="J47" s="23" t="s">
        <v>25</v>
      </c>
    </row>
    <row r="48" spans="1:13">
      <c r="A48" s="6" t="s">
        <v>86</v>
      </c>
      <c r="B48" s="7"/>
      <c r="C48" s="33" t="s">
        <v>35</v>
      </c>
      <c r="D48" s="29" t="s">
        <v>209</v>
      </c>
      <c r="E48" s="15">
        <v>0</v>
      </c>
      <c r="F48" s="75"/>
      <c r="G48" s="8" t="s">
        <v>32</v>
      </c>
      <c r="H48" s="37" t="s">
        <v>36</v>
      </c>
      <c r="I48" s="10">
        <f>E48*1000</f>
        <v>0</v>
      </c>
      <c r="J48" s="9" t="s">
        <v>26</v>
      </c>
    </row>
    <row r="49" spans="1:12">
      <c r="A49" s="6"/>
      <c r="B49" s="7"/>
      <c r="C49" s="33" t="s">
        <v>31</v>
      </c>
      <c r="D49" s="29" t="s">
        <v>208</v>
      </c>
      <c r="E49" s="12" t="e">
        <f>(2*E40*E41+E9*E12)/E47</f>
        <v>#DIV/0!</v>
      </c>
      <c r="F49" s="70"/>
      <c r="G49" s="8" t="s">
        <v>32</v>
      </c>
      <c r="H49" s="37" t="s">
        <v>210</v>
      </c>
      <c r="I49" s="10" t="e">
        <f>E49*1000</f>
        <v>#DIV/0!</v>
      </c>
      <c r="J49" s="9" t="s">
        <v>26</v>
      </c>
    </row>
    <row r="50" spans="1:12" ht="37">
      <c r="A50" s="6"/>
      <c r="B50" s="127" t="s">
        <v>173</v>
      </c>
      <c r="C50" s="33" t="s">
        <v>16</v>
      </c>
      <c r="D50" s="29" t="s">
        <v>211</v>
      </c>
      <c r="E50" s="8" t="e">
        <f>(E31+2*E30*(E38-E49)^2)+(E20+2*E19*(E23-E49)^2)+E10+E9*(E27-E12)^2</f>
        <v>#DIV/0!</v>
      </c>
      <c r="F50" s="66"/>
      <c r="G50" s="7" t="s">
        <v>71</v>
      </c>
      <c r="H50" s="63" t="s">
        <v>212</v>
      </c>
      <c r="I50" s="7"/>
      <c r="J50" s="9"/>
    </row>
    <row r="51" spans="1:12">
      <c r="A51" s="6"/>
      <c r="B51" s="7"/>
      <c r="C51" s="33" t="s">
        <v>37</v>
      </c>
      <c r="D51" s="29" t="s">
        <v>38</v>
      </c>
      <c r="E51" s="12" t="e">
        <f>E27-E49</f>
        <v>#DIV/0!</v>
      </c>
      <c r="F51" s="71"/>
      <c r="G51" s="7" t="s">
        <v>32</v>
      </c>
      <c r="H51" s="37" t="s">
        <v>213</v>
      </c>
      <c r="I51" s="10" t="e">
        <f>E51*1000</f>
        <v>#DIV/0!</v>
      </c>
      <c r="J51" s="9" t="s">
        <v>26</v>
      </c>
    </row>
    <row r="52" spans="1:12">
      <c r="A52" s="6"/>
      <c r="B52" s="7"/>
      <c r="C52" s="38" t="s">
        <v>39</v>
      </c>
      <c r="D52" s="134" t="s">
        <v>215</v>
      </c>
      <c r="E52" s="14" t="e">
        <f>SQRT(E47*E4*E51/(E50+E47*(E27-E51)^2))</f>
        <v>#DIV/0!</v>
      </c>
      <c r="F52" s="73"/>
      <c r="G52" s="13" t="s">
        <v>40</v>
      </c>
      <c r="H52" s="133" t="s">
        <v>214</v>
      </c>
      <c r="I52" s="14" t="e">
        <f>2*E5/E52</f>
        <v>#DIV/0!</v>
      </c>
      <c r="J52" s="57" t="s">
        <v>78</v>
      </c>
    </row>
    <row r="53" spans="1:12">
      <c r="A53" s="16"/>
      <c r="B53" s="17"/>
      <c r="C53" s="47" t="s">
        <v>154</v>
      </c>
      <c r="D53" s="48" t="s">
        <v>217</v>
      </c>
      <c r="E53" s="49" t="e">
        <f>E5/E52</f>
        <v>#DIV/0!</v>
      </c>
      <c r="F53" s="76"/>
      <c r="G53" s="50" t="s">
        <v>41</v>
      </c>
      <c r="H53" s="35" t="s">
        <v>218</v>
      </c>
      <c r="I53" s="17"/>
      <c r="J53" s="18"/>
      <c r="L53" s="58"/>
    </row>
    <row r="55" spans="1:12" ht="17">
      <c r="A55" s="45"/>
      <c r="B55" s="28"/>
      <c r="C55" s="140" t="s">
        <v>43</v>
      </c>
      <c r="D55" s="141"/>
      <c r="E55" s="141"/>
      <c r="F55" s="142"/>
      <c r="G55" s="143"/>
      <c r="H55" s="1" t="s">
        <v>54</v>
      </c>
    </row>
    <row r="56" spans="1:12" ht="17">
      <c r="A56" s="43">
        <v>1</v>
      </c>
      <c r="B56" s="53"/>
      <c r="C56" s="44" t="s">
        <v>44</v>
      </c>
      <c r="D56" s="44">
        <v>5</v>
      </c>
      <c r="E56" s="144" t="s">
        <v>50</v>
      </c>
      <c r="F56" s="145"/>
      <c r="G56" s="146"/>
      <c r="H56" s="46" t="s">
        <v>55</v>
      </c>
    </row>
    <row r="57" spans="1:12" ht="17">
      <c r="A57" s="39">
        <v>2</v>
      </c>
      <c r="B57" s="54"/>
      <c r="C57" s="40" t="s">
        <v>45</v>
      </c>
      <c r="D57" s="40">
        <v>6</v>
      </c>
      <c r="E57" s="147" t="s">
        <v>48</v>
      </c>
      <c r="F57" s="148"/>
      <c r="G57" s="149"/>
      <c r="H57" s="1" t="s">
        <v>51</v>
      </c>
    </row>
    <row r="58" spans="1:12" ht="17">
      <c r="A58" s="39">
        <v>3</v>
      </c>
      <c r="B58" s="54"/>
      <c r="C58" s="40" t="s">
        <v>46</v>
      </c>
      <c r="D58" s="40">
        <v>7</v>
      </c>
      <c r="E58" s="147" t="s">
        <v>49</v>
      </c>
      <c r="F58" s="148"/>
      <c r="G58" s="149"/>
      <c r="H58" s="1" t="s">
        <v>52</v>
      </c>
    </row>
    <row r="59" spans="1:12" ht="17">
      <c r="A59" s="41">
        <v>4</v>
      </c>
      <c r="B59" s="55"/>
      <c r="C59" s="42" t="s">
        <v>47</v>
      </c>
      <c r="D59" s="42"/>
      <c r="E59" s="135"/>
      <c r="F59" s="136"/>
      <c r="G59" s="137"/>
      <c r="H59" s="1" t="s">
        <v>53</v>
      </c>
    </row>
    <row r="61" spans="1:12">
      <c r="C61" s="115" t="s">
        <v>54</v>
      </c>
    </row>
    <row r="62" spans="1:12">
      <c r="C62" s="46" t="s">
        <v>55</v>
      </c>
    </row>
    <row r="63" spans="1:12">
      <c r="C63" s="1" t="s">
        <v>51</v>
      </c>
    </row>
    <row r="64" spans="1:12">
      <c r="C64" s="1" t="s">
        <v>52</v>
      </c>
    </row>
    <row r="65" spans="3:3">
      <c r="C65" s="1" t="s">
        <v>53</v>
      </c>
    </row>
  </sheetData>
  <mergeCells count="6">
    <mergeCell ref="E59:G59"/>
    <mergeCell ref="I1:J1"/>
    <mergeCell ref="C55:G55"/>
    <mergeCell ref="E56:G56"/>
    <mergeCell ref="E57:G57"/>
    <mergeCell ref="E58:G58"/>
  </mergeCells>
  <phoneticPr fontId="2"/>
  <pageMargins left="0.39370078740157483" right="0.39370078740157483" top="0.39370078740157483" bottom="0.39370078740157483" header="0" footer="0"/>
  <pageSetup paperSize="9" scale="79" orientation="portrait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zoomScale="200" zoomScaleNormal="200" zoomScalePageLayoutView="200" workbookViewId="0">
      <selection activeCell="G16" sqref="G16"/>
    </sheetView>
  </sheetViews>
  <sheetFormatPr baseColWidth="12" defaultColWidth="8.83203125" defaultRowHeight="13" x14ac:dyDescent="0"/>
  <cols>
    <col min="1" max="1" width="3" style="1" customWidth="1"/>
    <col min="2" max="2" width="5.5" style="80" customWidth="1"/>
    <col min="3" max="3" width="9.33203125" style="1" customWidth="1"/>
    <col min="4" max="4" width="10.33203125" style="1" customWidth="1"/>
    <col min="5" max="5" width="11.6640625" style="1" customWidth="1"/>
    <col min="6" max="6" width="18" style="1" customWidth="1"/>
    <col min="7" max="7" width="12.5" style="1" customWidth="1"/>
    <col min="8" max="8" width="10.83203125" style="1" customWidth="1"/>
    <col min="9" max="16384" width="8.83203125" style="1"/>
  </cols>
  <sheetData>
    <row r="1" spans="2:8" ht="7" customHeight="1" thickBot="1"/>
    <row r="2" spans="2:8" s="79" customFormat="1" ht="14" thickBot="1">
      <c r="B2" s="161" t="s">
        <v>120</v>
      </c>
      <c r="C2" s="162"/>
      <c r="D2" s="162"/>
      <c r="E2" s="169"/>
      <c r="F2" s="99" t="s">
        <v>123</v>
      </c>
      <c r="G2" s="103"/>
    </row>
    <row r="3" spans="2:8" s="79" customFormat="1" ht="18" customHeight="1" thickBot="1">
      <c r="B3" s="170" t="s">
        <v>116</v>
      </c>
      <c r="C3" s="171"/>
      <c r="D3" s="171"/>
      <c r="E3" s="172"/>
      <c r="F3" s="100"/>
      <c r="G3" s="104"/>
    </row>
    <row r="4" spans="2:8" s="80" customFormat="1">
      <c r="B4" s="86"/>
      <c r="C4" s="84" t="s">
        <v>128</v>
      </c>
      <c r="D4" s="81" t="s">
        <v>129</v>
      </c>
      <c r="E4" s="91" t="s">
        <v>130</v>
      </c>
      <c r="F4" s="96" t="s">
        <v>114</v>
      </c>
      <c r="G4" s="103"/>
    </row>
    <row r="5" spans="2:8">
      <c r="B5" s="87" t="s">
        <v>109</v>
      </c>
      <c r="C5" s="105"/>
      <c r="D5" s="83"/>
      <c r="E5" s="92"/>
      <c r="F5" s="97"/>
      <c r="G5" s="114" t="s">
        <v>138</v>
      </c>
    </row>
    <row r="6" spans="2:8">
      <c r="B6" s="88" t="s">
        <v>110</v>
      </c>
      <c r="C6" s="106"/>
      <c r="D6" s="40"/>
      <c r="E6" s="93"/>
      <c r="F6" s="98"/>
      <c r="G6" s="103"/>
    </row>
    <row r="7" spans="2:8">
      <c r="B7" s="88" t="s">
        <v>111</v>
      </c>
      <c r="C7" s="106"/>
      <c r="D7" s="40"/>
      <c r="E7" s="93"/>
      <c r="F7" s="98"/>
      <c r="G7" s="103"/>
    </row>
    <row r="8" spans="2:8">
      <c r="B8" s="88" t="s">
        <v>112</v>
      </c>
      <c r="C8" s="106"/>
      <c r="D8" s="40"/>
      <c r="E8" s="93"/>
      <c r="F8" s="98"/>
      <c r="G8" s="103" t="s">
        <v>139</v>
      </c>
    </row>
    <row r="9" spans="2:8" ht="14" thickBot="1">
      <c r="B9" s="89" t="s">
        <v>113</v>
      </c>
      <c r="C9" s="107"/>
      <c r="D9" s="42"/>
      <c r="E9" s="94"/>
      <c r="F9" s="102"/>
      <c r="G9" s="103" t="s">
        <v>140</v>
      </c>
      <c r="H9" s="1" t="s">
        <v>142</v>
      </c>
    </row>
    <row r="10" spans="2:8" ht="14" thickBot="1">
      <c r="B10" s="90" t="s">
        <v>115</v>
      </c>
      <c r="C10" s="85"/>
      <c r="D10" s="82"/>
      <c r="E10" s="95"/>
      <c r="F10" s="101"/>
      <c r="G10" s="103" t="s">
        <v>141</v>
      </c>
    </row>
    <row r="11" spans="2:8" ht="6" customHeight="1" thickBot="1"/>
    <row r="12" spans="2:8" ht="14" thickBot="1">
      <c r="B12" s="161" t="s">
        <v>121</v>
      </c>
      <c r="C12" s="162"/>
      <c r="D12" s="162"/>
      <c r="E12" s="162"/>
      <c r="F12" s="99" t="s">
        <v>122</v>
      </c>
      <c r="G12" s="103"/>
    </row>
    <row r="13" spans="2:8">
      <c r="B13" s="157" t="s">
        <v>149</v>
      </c>
      <c r="C13" s="158"/>
      <c r="D13" s="158"/>
      <c r="E13" s="158"/>
      <c r="F13" s="175"/>
      <c r="G13" s="103"/>
    </row>
    <row r="14" spans="2:8" ht="18" customHeight="1" thickBot="1">
      <c r="B14" s="173"/>
      <c r="C14" s="174"/>
      <c r="D14" s="174"/>
      <c r="E14" s="174"/>
      <c r="F14" s="176"/>
      <c r="G14" s="103"/>
    </row>
    <row r="15" spans="2:8">
      <c r="B15" s="86"/>
      <c r="C15" s="84" t="s">
        <v>148</v>
      </c>
      <c r="D15" s="81" t="s">
        <v>117</v>
      </c>
      <c r="E15" s="91" t="s">
        <v>118</v>
      </c>
      <c r="F15" s="96" t="s">
        <v>119</v>
      </c>
      <c r="G15" s="117" t="s">
        <v>150</v>
      </c>
    </row>
    <row r="16" spans="2:8">
      <c r="B16" s="87" t="s">
        <v>109</v>
      </c>
      <c r="C16" s="105"/>
      <c r="D16" s="83"/>
      <c r="E16" s="92"/>
      <c r="F16" s="97"/>
      <c r="G16" s="125">
        <v>5</v>
      </c>
    </row>
    <row r="17" spans="2:8">
      <c r="B17" s="88" t="s">
        <v>110</v>
      </c>
      <c r="C17" s="106"/>
      <c r="D17" s="40"/>
      <c r="E17" s="93"/>
      <c r="F17" s="98"/>
      <c r="G17" s="125">
        <v>5</v>
      </c>
    </row>
    <row r="18" spans="2:8">
      <c r="B18" s="88" t="s">
        <v>111</v>
      </c>
      <c r="C18" s="106"/>
      <c r="D18" s="40"/>
      <c r="E18" s="93"/>
      <c r="F18" s="98"/>
      <c r="G18" s="125">
        <v>5</v>
      </c>
    </row>
    <row r="19" spans="2:8">
      <c r="B19" s="88" t="s">
        <v>112</v>
      </c>
      <c r="C19" s="106"/>
      <c r="D19" s="40"/>
      <c r="E19" s="93"/>
      <c r="F19" s="98"/>
      <c r="G19" s="125">
        <v>5</v>
      </c>
    </row>
    <row r="20" spans="2:8" ht="14" thickBot="1">
      <c r="B20" s="89" t="s">
        <v>113</v>
      </c>
      <c r="C20" s="107"/>
      <c r="D20" s="42"/>
      <c r="E20" s="94"/>
      <c r="F20" s="102"/>
      <c r="G20" s="125">
        <v>5</v>
      </c>
    </row>
    <row r="21" spans="2:8" ht="14" thickBot="1">
      <c r="B21" s="90" t="s">
        <v>115</v>
      </c>
      <c r="C21" s="85"/>
      <c r="D21" s="82"/>
      <c r="E21" s="95"/>
      <c r="F21" s="101"/>
      <c r="G21" s="118">
        <v>5</v>
      </c>
    </row>
    <row r="22" spans="2:8" ht="4" customHeight="1" thickBot="1">
      <c r="G22" s="80"/>
    </row>
    <row r="23" spans="2:8">
      <c r="B23" s="161" t="s">
        <v>124</v>
      </c>
      <c r="C23" s="162"/>
      <c r="D23" s="162"/>
      <c r="E23" s="162"/>
      <c r="F23" s="159" t="s">
        <v>137</v>
      </c>
      <c r="G23" s="159" t="s">
        <v>136</v>
      </c>
      <c r="H23" s="159" t="s">
        <v>134</v>
      </c>
    </row>
    <row r="24" spans="2:8" ht="18" customHeight="1" thickBot="1">
      <c r="B24" s="157" t="s">
        <v>125</v>
      </c>
      <c r="C24" s="158"/>
      <c r="D24" s="158"/>
      <c r="E24" s="158"/>
      <c r="F24" s="160"/>
      <c r="G24" s="160"/>
      <c r="H24" s="160"/>
    </row>
    <row r="25" spans="2:8">
      <c r="B25" s="86"/>
      <c r="C25" s="84" t="s">
        <v>132</v>
      </c>
      <c r="D25" s="81" t="s">
        <v>131</v>
      </c>
      <c r="E25" s="91" t="s">
        <v>133</v>
      </c>
      <c r="F25" s="96" t="s">
        <v>127</v>
      </c>
      <c r="G25" s="96" t="s">
        <v>135</v>
      </c>
      <c r="H25" s="96" t="s">
        <v>126</v>
      </c>
    </row>
    <row r="26" spans="2:8">
      <c r="B26" s="87" t="s">
        <v>109</v>
      </c>
      <c r="C26" s="105"/>
      <c r="D26" s="108"/>
      <c r="E26" s="109"/>
      <c r="F26" s="97"/>
      <c r="G26" s="97"/>
      <c r="H26" s="97"/>
    </row>
    <row r="27" spans="2:8">
      <c r="B27" s="88" t="s">
        <v>110</v>
      </c>
      <c r="C27" s="106"/>
      <c r="D27" s="110"/>
      <c r="E27" s="111"/>
      <c r="F27" s="98"/>
      <c r="G27" s="98"/>
      <c r="H27" s="98"/>
    </row>
    <row r="28" spans="2:8">
      <c r="B28" s="88" t="s">
        <v>111</v>
      </c>
      <c r="C28" s="106"/>
      <c r="D28" s="110"/>
      <c r="E28" s="111"/>
      <c r="F28" s="98"/>
      <c r="G28" s="98"/>
      <c r="H28" s="98"/>
    </row>
    <row r="29" spans="2:8">
      <c r="B29" s="88" t="s">
        <v>112</v>
      </c>
      <c r="C29" s="106"/>
      <c r="D29" s="110"/>
      <c r="E29" s="111"/>
      <c r="F29" s="98"/>
      <c r="G29" s="98"/>
      <c r="H29" s="98"/>
    </row>
    <row r="30" spans="2:8" ht="14" thickBot="1">
      <c r="B30" s="89" t="s">
        <v>113</v>
      </c>
      <c r="C30" s="107"/>
      <c r="D30" s="112"/>
      <c r="E30" s="113"/>
      <c r="F30" s="102"/>
      <c r="G30" s="102"/>
      <c r="H30" s="102"/>
    </row>
    <row r="31" spans="2:8" ht="14" thickBot="1">
      <c r="B31" s="90" t="s">
        <v>115</v>
      </c>
      <c r="C31" s="85"/>
      <c r="D31" s="82"/>
      <c r="E31" s="95"/>
      <c r="F31" s="101"/>
      <c r="G31" s="101"/>
      <c r="H31" s="101"/>
    </row>
    <row r="32" spans="2:8" ht="14" thickBot="1"/>
    <row r="33" spans="3:8" ht="26" customHeight="1" thickBot="1">
      <c r="C33" s="119" t="s">
        <v>144</v>
      </c>
      <c r="D33" s="156"/>
      <c r="E33" s="156"/>
      <c r="F33" s="156"/>
      <c r="G33" s="156"/>
      <c r="H33" s="124">
        <v>42377</v>
      </c>
    </row>
    <row r="34" spans="3:8" ht="14">
      <c r="C34" s="120" t="s">
        <v>145</v>
      </c>
      <c r="D34" s="120" t="s">
        <v>146</v>
      </c>
      <c r="E34" s="163" t="s">
        <v>147</v>
      </c>
      <c r="F34" s="164"/>
      <c r="G34" s="164"/>
      <c r="H34" s="165"/>
    </row>
    <row r="35" spans="3:8" ht="43" customHeight="1">
      <c r="C35" s="121"/>
      <c r="D35" s="121"/>
      <c r="E35" s="166"/>
      <c r="F35" s="167"/>
      <c r="G35" s="167"/>
      <c r="H35" s="168"/>
    </row>
    <row r="36" spans="3:8" ht="43" customHeight="1">
      <c r="C36" s="122"/>
      <c r="D36" s="122"/>
      <c r="E36" s="150"/>
      <c r="F36" s="151"/>
      <c r="G36" s="151"/>
      <c r="H36" s="152"/>
    </row>
    <row r="37" spans="3:8" ht="43" customHeight="1">
      <c r="C37" s="122"/>
      <c r="D37" s="122"/>
      <c r="E37" s="150"/>
      <c r="F37" s="151"/>
      <c r="G37" s="151"/>
      <c r="H37" s="152"/>
    </row>
    <row r="38" spans="3:8" ht="43" customHeight="1">
      <c r="C38" s="122"/>
      <c r="D38" s="122"/>
      <c r="E38" s="150"/>
      <c r="F38" s="151"/>
      <c r="G38" s="151"/>
      <c r="H38" s="152"/>
    </row>
    <row r="39" spans="3:8" ht="43" customHeight="1">
      <c r="C39" s="122"/>
      <c r="D39" s="122"/>
      <c r="E39" s="150"/>
      <c r="F39" s="151"/>
      <c r="G39" s="151"/>
      <c r="H39" s="152"/>
    </row>
    <row r="40" spans="3:8" ht="43" customHeight="1" thickBot="1">
      <c r="C40" s="123"/>
      <c r="D40" s="123"/>
      <c r="E40" s="153"/>
      <c r="F40" s="154"/>
      <c r="G40" s="154"/>
      <c r="H40" s="155"/>
    </row>
  </sheetData>
  <mergeCells count="18">
    <mergeCell ref="B2:E2"/>
    <mergeCell ref="B3:E3"/>
    <mergeCell ref="B13:E14"/>
    <mergeCell ref="B12:E12"/>
    <mergeCell ref="F13:F14"/>
    <mergeCell ref="E39:H39"/>
    <mergeCell ref="E40:H40"/>
    <mergeCell ref="D33:G33"/>
    <mergeCell ref="B24:E24"/>
    <mergeCell ref="H23:H24"/>
    <mergeCell ref="F23:F24"/>
    <mergeCell ref="G23:G24"/>
    <mergeCell ref="B23:E23"/>
    <mergeCell ref="E34:H34"/>
    <mergeCell ref="E35:H35"/>
    <mergeCell ref="E36:H36"/>
    <mergeCell ref="E37:H37"/>
    <mergeCell ref="E38:H38"/>
  </mergeCells>
  <phoneticPr fontId="2"/>
  <pageMargins left="0.70000000000000007" right="0.70000000000000007" top="0.75000000000000011" bottom="0.75000000000000011" header="0.30000000000000004" footer="0.30000000000000004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2" defaultColWidth="8.83203125" defaultRowHeight="17" x14ac:dyDescent="0"/>
  <sheetData/>
  <phoneticPr fontId="2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設計</vt:lpstr>
      <vt:lpstr>実験</vt:lpstr>
      <vt:lpstr>Sheet3</vt:lpstr>
    </vt:vector>
  </TitlesOfParts>
  <Company>OUS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tetto</dc:creator>
  <cp:lastModifiedBy>Kinugasa Tetsuya</cp:lastModifiedBy>
  <cp:lastPrinted>2016-04-01T04:20:06Z</cp:lastPrinted>
  <dcterms:created xsi:type="dcterms:W3CDTF">2009-12-18T02:41:03Z</dcterms:created>
  <dcterms:modified xsi:type="dcterms:W3CDTF">2016-04-01T06:28:52Z</dcterms:modified>
</cp:coreProperties>
</file>