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672" yWindow="420" windowWidth="17076" windowHeight="15768"/>
  </bookViews>
  <sheets>
    <sheet name="例題32 非等温PBR" sheetId="2" r:id="rId1"/>
    <sheet name="BASIC化プロ1985" sheetId="3" r:id="rId2"/>
  </sheets>
  <calcPr calcId="162913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4" i="3"/>
  <c r="N6" i="2" l="1"/>
  <c r="V32" i="2" l="1"/>
  <c r="V30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1" i="2"/>
  <c r="V29" i="2"/>
  <c r="G11" i="2" l="1"/>
  <c r="G12" i="2"/>
  <c r="G9" i="2"/>
  <c r="G7" i="2"/>
  <c r="G6" i="2"/>
  <c r="G5" i="2"/>
  <c r="G8" i="2" l="1"/>
  <c r="P18" i="2"/>
  <c r="P17" i="2"/>
  <c r="P16" i="2"/>
  <c r="P21" i="2" l="1"/>
  <c r="G19" i="2"/>
  <c r="G20" i="2"/>
  <c r="G18" i="2"/>
  <c r="G10" i="2" l="1"/>
  <c r="G13" i="2" s="1"/>
  <c r="G15" i="2" l="1"/>
  <c r="G14" i="2"/>
  <c r="G16" i="2"/>
  <c r="S49" i="2" l="1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O38" i="2"/>
  <c r="O43" i="2"/>
  <c r="O46" i="2"/>
  <c r="O48" i="2"/>
  <c r="O49" i="2"/>
  <c r="N35" i="2"/>
  <c r="O35" i="2" s="1"/>
  <c r="N36" i="2"/>
  <c r="O36" i="2" s="1"/>
  <c r="N37" i="2"/>
  <c r="O37" i="2" s="1"/>
  <c r="N38" i="2"/>
  <c r="N39" i="2"/>
  <c r="O39" i="2" s="1"/>
  <c r="N40" i="2"/>
  <c r="O40" i="2" s="1"/>
  <c r="N41" i="2"/>
  <c r="O41" i="2" s="1"/>
  <c r="N42" i="2"/>
  <c r="O42" i="2" s="1"/>
  <c r="N43" i="2"/>
  <c r="N44" i="2"/>
  <c r="O44" i="2" s="1"/>
  <c r="N45" i="2"/>
  <c r="O45" i="2" s="1"/>
  <c r="N46" i="2"/>
  <c r="N47" i="2"/>
  <c r="O47" i="2" s="1"/>
  <c r="N48" i="2"/>
  <c r="N49" i="2"/>
  <c r="S30" i="2"/>
  <c r="S31" i="2"/>
  <c r="S32" i="2"/>
  <c r="S33" i="2"/>
  <c r="S34" i="2"/>
  <c r="S29" i="2"/>
  <c r="Q29" i="2"/>
  <c r="N31" i="2"/>
  <c r="O31" i="2" s="1"/>
  <c r="N32" i="2"/>
  <c r="O32" i="2" s="1"/>
  <c r="N33" i="2"/>
  <c r="O33" i="2" s="1"/>
  <c r="N34" i="2"/>
  <c r="O34" i="2" s="1"/>
  <c r="N30" i="2"/>
  <c r="O30" i="2" s="1"/>
  <c r="N29" i="2"/>
  <c r="O29" i="2" s="1"/>
  <c r="N3" i="2"/>
  <c r="G17" i="2"/>
  <c r="P3" i="2" l="1"/>
  <c r="N4" i="2" l="1"/>
  <c r="N5" i="2"/>
  <c r="T8" i="2" l="1"/>
  <c r="C12" i="2"/>
  <c r="G21" i="2" l="1"/>
  <c r="B5" i="2" l="1"/>
  <c r="C5" i="2"/>
</calcChain>
</file>

<file path=xl/comments1.xml><?xml version="1.0" encoding="utf-8"?>
<comments xmlns="http://schemas.openxmlformats.org/spreadsheetml/2006/main">
  <authors>
    <author>itolab200</author>
  </authors>
  <commentList>
    <comment ref="B5" authorId="0" shapeId="0">
      <text>
        <r>
          <rPr>
            <sz val="11"/>
            <color indexed="81"/>
            <rFont val="Arial"/>
            <family val="2"/>
          </rPr>
          <t>=G21/G3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5" authorId="0" shapeId="0">
      <text>
        <r>
          <rPr>
            <sz val="11"/>
            <color indexed="81"/>
            <rFont val="Arial"/>
            <family val="2"/>
          </rPr>
          <t>=((-1*G26*G25*(C3-G24)/G27)+(-G21)*(G23))/(G8*G22)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<sst xmlns="http://schemas.openxmlformats.org/spreadsheetml/2006/main" count="168" uniqueCount="141">
  <si>
    <t>b]</t>
    <phoneticPr fontId="2"/>
  </si>
  <si>
    <t>微分方程式数</t>
    <rPh sb="0" eb="2">
      <t>ビブン</t>
    </rPh>
    <rPh sb="2" eb="5">
      <t>ホウテイシキ</t>
    </rPh>
    <rPh sb="5" eb="6">
      <t>スウ</t>
    </rPh>
    <phoneticPr fontId="2"/>
  </si>
  <si>
    <t>微分方程式→</t>
    <rPh sb="0" eb="2">
      <t>ビブン</t>
    </rPh>
    <rPh sb="2" eb="5">
      <t>ホウテイシキ</t>
    </rPh>
    <phoneticPr fontId="2"/>
  </si>
  <si>
    <t>計算結果</t>
    <rPh sb="0" eb="2">
      <t>ケイサン</t>
    </rPh>
    <rPh sb="2" eb="4">
      <t>ケッカ</t>
    </rPh>
    <phoneticPr fontId="2"/>
  </si>
  <si>
    <t>←初期値</t>
    <rPh sb="1" eb="4">
      <t>ショキチ</t>
    </rPh>
    <phoneticPr fontId="2"/>
  </si>
  <si>
    <t>T=</t>
    <phoneticPr fontId="2"/>
  </si>
  <si>
    <t>K</t>
    <phoneticPr fontId="2"/>
  </si>
  <si>
    <t>Tw=</t>
    <phoneticPr fontId="2"/>
  </si>
  <si>
    <t>J/(m2 s K)</t>
    <phoneticPr fontId="2"/>
  </si>
  <si>
    <t>伝熱係数</t>
    <rPh sb="0" eb="2">
      <t>デンネツ</t>
    </rPh>
    <rPh sb="2" eb="4">
      <t>ケイスウ</t>
    </rPh>
    <phoneticPr fontId="2"/>
  </si>
  <si>
    <t>kg/m3</t>
    <phoneticPr fontId="2"/>
  </si>
  <si>
    <t>J/(kg K)</t>
    <phoneticPr fontId="2"/>
  </si>
  <si>
    <t>Cp=</t>
    <phoneticPr fontId="2"/>
  </si>
  <si>
    <t>k=</t>
    <phoneticPr fontId="2"/>
  </si>
  <si>
    <t>J/mol</t>
    <phoneticPr fontId="2"/>
  </si>
  <si>
    <t>ΔH=</t>
    <phoneticPr fontId="2"/>
  </si>
  <si>
    <t>R0=</t>
    <phoneticPr fontId="2"/>
  </si>
  <si>
    <t>m</t>
    <phoneticPr fontId="2"/>
  </si>
  <si>
    <t>ρB=</t>
    <phoneticPr fontId="2"/>
  </si>
  <si>
    <t>触媒層密度</t>
    <rPh sb="0" eb="2">
      <t>ショクバイ</t>
    </rPh>
    <rPh sb="2" eb="3">
      <t>ソウ</t>
    </rPh>
    <rPh sb="3" eb="5">
      <t>ミツド</t>
    </rPh>
    <phoneticPr fontId="2"/>
  </si>
  <si>
    <t>壁温度</t>
    <rPh sb="0" eb="1">
      <t>カベ</t>
    </rPh>
    <rPh sb="1" eb="2">
      <t>オン</t>
    </rPh>
    <rPh sb="2" eb="3">
      <t>ド</t>
    </rPh>
    <phoneticPr fontId="2"/>
  </si>
  <si>
    <t>h0=</t>
    <phoneticPr fontId="2"/>
  </si>
  <si>
    <t>Pt=</t>
    <phoneticPr fontId="2"/>
  </si>
  <si>
    <t>全圧</t>
    <rPh sb="0" eb="1">
      <t>ゼン</t>
    </rPh>
    <rPh sb="1" eb="2">
      <t>アツ</t>
    </rPh>
    <phoneticPr fontId="2"/>
  </si>
  <si>
    <t>Kg/cm2</t>
    <phoneticPr fontId="2"/>
  </si>
  <si>
    <t>G=</t>
    <phoneticPr fontId="2"/>
  </si>
  <si>
    <t>kg/(m2 s)</t>
    <phoneticPr fontId="2"/>
  </si>
  <si>
    <t>質量速度</t>
    <rPh sb="0" eb="2">
      <t>シツリョウ</t>
    </rPh>
    <rPh sb="2" eb="4">
      <t>ソクド</t>
    </rPh>
    <phoneticPr fontId="2"/>
  </si>
  <si>
    <t>T0=</t>
    <phoneticPr fontId="2"/>
  </si>
  <si>
    <t>入口ガス温度</t>
    <rPh sb="0" eb="2">
      <t>イリグチ</t>
    </rPh>
    <rPh sb="4" eb="6">
      <t>オンド</t>
    </rPh>
    <phoneticPr fontId="2"/>
  </si>
  <si>
    <t>yB0=</t>
    <phoneticPr fontId="2"/>
  </si>
  <si>
    <t>θH=</t>
    <phoneticPr fontId="2"/>
  </si>
  <si>
    <t>Mav=</t>
    <phoneticPr fontId="2"/>
  </si>
  <si>
    <t>kg/mol</t>
    <phoneticPr fontId="2"/>
  </si>
  <si>
    <t>反応ガス平均分子量</t>
    <rPh sb="0" eb="2">
      <t>ハンノウ</t>
    </rPh>
    <rPh sb="4" eb="6">
      <t>ヘイキン</t>
    </rPh>
    <rPh sb="6" eb="8">
      <t>ブンシ</t>
    </rPh>
    <rPh sb="8" eb="9">
      <t>リョウ</t>
    </rPh>
    <phoneticPr fontId="2"/>
  </si>
  <si>
    <t>反応ガス熱容量</t>
    <rPh sb="0" eb="2">
      <t>ハンノウ</t>
    </rPh>
    <rPh sb="4" eb="7">
      <t>ネツヨウリョウ</t>
    </rPh>
    <phoneticPr fontId="2"/>
  </si>
  <si>
    <t>反応熱</t>
    <rPh sb="0" eb="2">
      <t>ハンノウ</t>
    </rPh>
    <rPh sb="2" eb="3">
      <t>ネツ</t>
    </rPh>
    <phoneticPr fontId="2"/>
  </si>
  <si>
    <t>水素の流量比</t>
    <rPh sb="0" eb="2">
      <t>スイソ</t>
    </rPh>
    <rPh sb="3" eb="5">
      <t>リュウリョウ</t>
    </rPh>
    <rPh sb="5" eb="6">
      <t>ヒ</t>
    </rPh>
    <phoneticPr fontId="2"/>
  </si>
  <si>
    <t>入口ﾍﾞﾝｾﾞﾝモル分率</t>
    <rPh sb="0" eb="2">
      <t>イリグチ</t>
    </rPh>
    <rPh sb="10" eb="11">
      <t>ブン</t>
    </rPh>
    <rPh sb="11" eb="12">
      <t>リツ</t>
    </rPh>
    <phoneticPr fontId="2"/>
  </si>
  <si>
    <t>L</t>
    <phoneticPr fontId="2"/>
  </si>
  <si>
    <t>m</t>
    <phoneticPr fontId="2"/>
  </si>
  <si>
    <t>kg</t>
    <phoneticPr fontId="2"/>
  </si>
  <si>
    <t>m3/s</t>
    <phoneticPr fontId="2"/>
  </si>
  <si>
    <t>mol/m3</t>
    <phoneticPr fontId="2"/>
  </si>
  <si>
    <t>反応管半径</t>
    <rPh sb="0" eb="2">
      <t>ハンノウ</t>
    </rPh>
    <rPh sb="2" eb="3">
      <t>カン</t>
    </rPh>
    <rPh sb="3" eb="5">
      <t>ハンケイ</t>
    </rPh>
    <phoneticPr fontId="2"/>
  </si>
  <si>
    <t>xA=</t>
    <phoneticPr fontId="2"/>
  </si>
  <si>
    <t>xA'=</t>
    <phoneticPr fontId="2"/>
  </si>
  <si>
    <t>積分区間W=[a,</t>
    <rPh sb="0" eb="2">
      <t>セキブン</t>
    </rPh>
    <rPh sb="2" eb="4">
      <t>クカン</t>
    </rPh>
    <phoneticPr fontId="2"/>
  </si>
  <si>
    <t>W[kg]</t>
    <phoneticPr fontId="2"/>
  </si>
  <si>
    <t>xA</t>
    <phoneticPr fontId="2"/>
  </si>
  <si>
    <t>T[K]</t>
    <phoneticPr fontId="2"/>
  </si>
  <si>
    <t>mol/m3</t>
    <phoneticPr fontId="2"/>
  </si>
  <si>
    <t>J/mol-K</t>
    <phoneticPr fontId="2"/>
  </si>
  <si>
    <t>K</t>
    <phoneticPr fontId="2"/>
  </si>
  <si>
    <t>/m</t>
    <phoneticPr fontId="2"/>
  </si>
  <si>
    <t>mol/m3</t>
    <phoneticPr fontId="2"/>
  </si>
  <si>
    <t>KB=</t>
    <phoneticPr fontId="2"/>
  </si>
  <si>
    <t>KA=</t>
    <phoneticPr fontId="2"/>
  </si>
  <si>
    <t>KC=</t>
    <phoneticPr fontId="2"/>
  </si>
  <si>
    <t>mol/kg-s</t>
    <phoneticPr fontId="2"/>
  </si>
  <si>
    <t>触媒量W</t>
    <rPh sb="0" eb="2">
      <t>ショクバイ</t>
    </rPh>
    <rPh sb="2" eb="3">
      <t>リョウ</t>
    </rPh>
    <phoneticPr fontId="2"/>
  </si>
  <si>
    <t>W=</t>
    <phoneticPr fontId="2"/>
  </si>
  <si>
    <t>積分刻み幅ΔW</t>
    <rPh sb="0" eb="2">
      <t>セキブン</t>
    </rPh>
    <rPh sb="2" eb="3">
      <t>キザ</t>
    </rPh>
    <rPh sb="4" eb="5">
      <t>ハバ</t>
    </rPh>
    <phoneticPr fontId="2"/>
  </si>
  <si>
    <t>元問題条件</t>
    <rPh sb="0" eb="1">
      <t>モト</t>
    </rPh>
    <rPh sb="1" eb="3">
      <t>モンダイ</t>
    </rPh>
    <rPh sb="3" eb="5">
      <t>ジョウケン</t>
    </rPh>
    <phoneticPr fontId="2"/>
  </si>
  <si>
    <t>kPa</t>
    <phoneticPr fontId="2"/>
  </si>
  <si>
    <t>A</t>
    <phoneticPr fontId="2"/>
  </si>
  <si>
    <t>管断面積</t>
    <rPh sb="0" eb="1">
      <t>カン</t>
    </rPh>
    <rPh sb="1" eb="4">
      <t>ダンメンセキ</t>
    </rPh>
    <phoneticPr fontId="2"/>
  </si>
  <si>
    <t>m2</t>
    <phoneticPr fontId="2"/>
  </si>
  <si>
    <t>ρb=</t>
    <phoneticPr fontId="2"/>
  </si>
  <si>
    <t>-rA'=</t>
    <phoneticPr fontId="2"/>
  </si>
  <si>
    <t>COCO計算結果</t>
    <rPh sb="4" eb="6">
      <t>ケイサン</t>
    </rPh>
    <rPh sb="6" eb="8">
      <t>ケッカ</t>
    </rPh>
    <phoneticPr fontId="2"/>
  </si>
  <si>
    <t>V</t>
    <phoneticPr fontId="2"/>
  </si>
  <si>
    <t>m3</t>
    <phoneticPr fontId="2"/>
  </si>
  <si>
    <t>T</t>
    <phoneticPr fontId="2"/>
  </si>
  <si>
    <t>Benzene</t>
    <phoneticPr fontId="2"/>
  </si>
  <si>
    <t>xA</t>
    <phoneticPr fontId="2"/>
  </si>
  <si>
    <t>Hydrogen</t>
    <phoneticPr fontId="2"/>
  </si>
  <si>
    <t>Benzene</t>
    <phoneticPr fontId="2"/>
  </si>
  <si>
    <t>Cyclohexan</t>
    <phoneticPr fontId="2"/>
  </si>
  <si>
    <t>T K</t>
    <phoneticPr fontId="2"/>
  </si>
  <si>
    <t>ベンゼン供給濃度</t>
    <rPh sb="4" eb="6">
      <t>キョウキュウ</t>
    </rPh>
    <rPh sb="6" eb="8">
      <t>ノウド</t>
    </rPh>
    <phoneticPr fontId="2"/>
  </si>
  <si>
    <t>ガス熱容量</t>
    <rPh sb="2" eb="5">
      <t>ネツヨウリョウ</t>
    </rPh>
    <phoneticPr fontId="2"/>
  </si>
  <si>
    <t>ΔrH=</t>
    <phoneticPr fontId="2"/>
  </si>
  <si>
    <t>J/m2- s- K</t>
    <phoneticPr fontId="2"/>
  </si>
  <si>
    <t>化学工学会編：BASICによる化学工学プログラミング, p. 149, 例題10.3, 培風館 (1985)</t>
    <phoneticPr fontId="2"/>
  </si>
  <si>
    <t>入口原料全濃度</t>
    <rPh sb="0" eb="2">
      <t>イリグチ</t>
    </rPh>
    <rPh sb="2" eb="4">
      <t>ゲンリョウ</t>
    </rPh>
    <rPh sb="4" eb="5">
      <t>ゼン</t>
    </rPh>
    <rPh sb="5" eb="7">
      <t>ノウド</t>
    </rPh>
    <phoneticPr fontId="2"/>
  </si>
  <si>
    <t>入口原料ガス</t>
    <rPh sb="0" eb="2">
      <t>イリグチ</t>
    </rPh>
    <rPh sb="2" eb="4">
      <t>ゲンリョウ</t>
    </rPh>
    <phoneticPr fontId="2"/>
  </si>
  <si>
    <t>k</t>
    <phoneticPr fontId="2"/>
  </si>
  <si>
    <t>mol/kg-s</t>
    <phoneticPr fontId="2"/>
  </si>
  <si>
    <t>-rA'=((3214000*EXP(-6093/T))*(3.88e-9*exp(7805/T))^3*(3.26e-7*exp(5640/T))*C(Hydrogen)^3*C(Benzene))/(1+(3.88e-9*exp(7805/T))*C(Hydrogen)+(3.26e-7*exp(5640/T))*C(Benzene)+(1.84e-6*exp(4481/T))*C(Cyclohexane))^4</t>
    <phoneticPr fontId="2"/>
  </si>
  <si>
    <t>T'=</t>
    <phoneticPr fontId="2"/>
  </si>
  <si>
    <t>KB,KA,KCはpA[kPa]=(pt/c)cA[mol/m3]で係数を変換c=34.0 (450Kの値）を使用</t>
    <rPh sb="34" eb="36">
      <t>ケイスウ</t>
    </rPh>
    <rPh sb="37" eb="39">
      <t>ヘンカン</t>
    </rPh>
    <rPh sb="52" eb="53">
      <t>アタイ</t>
    </rPh>
    <rPh sb="55" eb="57">
      <t>シヨウ</t>
    </rPh>
    <phoneticPr fontId="2"/>
  </si>
  <si>
    <t>GA=</t>
    <phoneticPr fontId="2"/>
  </si>
  <si>
    <t>kg/s</t>
    <phoneticPr fontId="2"/>
  </si>
  <si>
    <t>全供給</t>
    <rPh sb="0" eb="1">
      <t>ゼン</t>
    </rPh>
    <rPh sb="1" eb="3">
      <t>キョウキュウ</t>
    </rPh>
    <phoneticPr fontId="2"/>
  </si>
  <si>
    <t>Fmol=</t>
    <phoneticPr fontId="2"/>
  </si>
  <si>
    <t>mol/s</t>
    <phoneticPr fontId="2"/>
  </si>
  <si>
    <t>F0</t>
    <phoneticPr fontId="2"/>
  </si>
  <si>
    <t>m3/s</t>
    <phoneticPr fontId="2"/>
  </si>
  <si>
    <t>K</t>
    <phoneticPr fontId="2"/>
  </si>
  <si>
    <t>mol/s</t>
    <phoneticPr fontId="2"/>
  </si>
  <si>
    <t>原料全濃度(温度圧力変化)</t>
    <rPh sb="0" eb="2">
      <t>ゲンリョウ</t>
    </rPh>
    <rPh sb="2" eb="3">
      <t>ゼン</t>
    </rPh>
    <rPh sb="3" eb="5">
      <t>ノウド</t>
    </rPh>
    <rPh sb="6" eb="8">
      <t>オンド</t>
    </rPh>
    <rPh sb="8" eb="10">
      <t>アツリョク</t>
    </rPh>
    <rPh sb="10" eb="12">
      <t>ヘンカ</t>
    </rPh>
    <phoneticPr fontId="2"/>
  </si>
  <si>
    <t>mol/s</t>
    <phoneticPr fontId="2"/>
  </si>
  <si>
    <t>rxn1 rate</t>
    <phoneticPr fontId="2"/>
  </si>
  <si>
    <t>kmol/h kg</t>
    <phoneticPr fontId="2"/>
  </si>
  <si>
    <t>mol/s kg</t>
    <phoneticPr fontId="2"/>
  </si>
  <si>
    <t>Excel</t>
    <phoneticPr fontId="2"/>
  </si>
  <si>
    <t>W</t>
    <phoneticPr fontId="2"/>
  </si>
  <si>
    <t>-rA'=</t>
    <phoneticPr fontId="2"/>
  </si>
  <si>
    <t>CCO</t>
    <phoneticPr fontId="2"/>
  </si>
  <si>
    <t>Pt=</t>
    <phoneticPr fontId="2"/>
  </si>
  <si>
    <t>全圧</t>
    <rPh sb="0" eb="2">
      <t>ゼンアツ</t>
    </rPh>
    <phoneticPr fontId="2"/>
  </si>
  <si>
    <t>T0=</t>
    <phoneticPr fontId="2"/>
  </si>
  <si>
    <t>FA0=</t>
    <phoneticPr fontId="2"/>
  </si>
  <si>
    <t>FB0=</t>
    <phoneticPr fontId="2"/>
  </si>
  <si>
    <t>FA=</t>
    <phoneticPr fontId="2"/>
  </si>
  <si>
    <t xml:space="preserve">FB= </t>
    <phoneticPr fontId="2"/>
  </si>
  <si>
    <t>FC=</t>
    <phoneticPr fontId="2"/>
  </si>
  <si>
    <t>ΣFi=</t>
    <phoneticPr fontId="2"/>
  </si>
  <si>
    <t>c0=</t>
    <phoneticPr fontId="2"/>
  </si>
  <si>
    <t>c=</t>
    <phoneticPr fontId="2"/>
  </si>
  <si>
    <t>cA0=</t>
    <phoneticPr fontId="2"/>
  </si>
  <si>
    <t>F0=</t>
    <phoneticPr fontId="2"/>
  </si>
  <si>
    <t>F=</t>
    <phoneticPr fontId="2"/>
  </si>
  <si>
    <t>cA=</t>
    <phoneticPr fontId="2"/>
  </si>
  <si>
    <t>cB=</t>
    <phoneticPr fontId="2"/>
  </si>
  <si>
    <t>cC=</t>
    <phoneticPr fontId="2"/>
  </si>
  <si>
    <t>Ta=</t>
    <phoneticPr fontId="2"/>
  </si>
  <si>
    <t>Cp=</t>
    <phoneticPr fontId="2"/>
  </si>
  <si>
    <t>a=</t>
    <phoneticPr fontId="2"/>
  </si>
  <si>
    <t>U=</t>
    <phoneticPr fontId="2"/>
  </si>
  <si>
    <t>反応熱(発熱)</t>
    <rPh sb="0" eb="2">
      <t>ハンノウ</t>
    </rPh>
    <rPh sb="2" eb="3">
      <t>ネツ</t>
    </rPh>
    <rPh sb="4" eb="6">
      <t>ハツネツ</t>
    </rPh>
    <phoneticPr fontId="2"/>
  </si>
  <si>
    <t>p. 149 例題10.3 触媒反応器内の温度・反応率分布</t>
    <rPh sb="7" eb="9">
      <t>レイダイ</t>
    </rPh>
    <rPh sb="14" eb="16">
      <t>ショクバイ</t>
    </rPh>
    <rPh sb="16" eb="19">
      <t>ハンノウキ</t>
    </rPh>
    <rPh sb="19" eb="20">
      <t>ナイ</t>
    </rPh>
    <rPh sb="21" eb="23">
      <t>オンド</t>
    </rPh>
    <rPh sb="24" eb="26">
      <t>ハンノウ</t>
    </rPh>
    <rPh sb="26" eb="27">
      <t>リツ</t>
    </rPh>
    <rPh sb="27" eb="29">
      <t>ブンプ</t>
    </rPh>
    <phoneticPr fontId="2"/>
  </si>
  <si>
    <t>L</t>
    <phoneticPr fontId="2"/>
  </si>
  <si>
    <t>T</t>
    <phoneticPr fontId="2"/>
  </si>
  <si>
    <t>℃</t>
    <phoneticPr fontId="2"/>
  </si>
  <si>
    <t>管径R0=0.025m ρb=1200 kg/m3</t>
    <rPh sb="0" eb="1">
      <t>カン</t>
    </rPh>
    <rPh sb="1" eb="2">
      <t>ケイ</t>
    </rPh>
    <phoneticPr fontId="2"/>
  </si>
  <si>
    <t>K</t>
    <phoneticPr fontId="2"/>
  </si>
  <si>
    <t>資料：</t>
    <rPh sb="0" eb="2">
      <t>シリョウ</t>
    </rPh>
    <phoneticPr fontId="2"/>
  </si>
  <si>
    <t>永田進治，橋本健治ら，化学工学, 29, 597 (1965)</t>
    <rPh sb="0" eb="2">
      <t>ナガタ</t>
    </rPh>
    <rPh sb="2" eb="4">
      <t>シンジ</t>
    </rPh>
    <rPh sb="5" eb="7">
      <t>ハシモト</t>
    </rPh>
    <rPh sb="7" eb="9">
      <t>ケンジ</t>
    </rPh>
    <rPh sb="11" eb="13">
      <t>カガク</t>
    </rPh>
    <rPh sb="13" eb="15">
      <t>コウガク</t>
    </rPh>
    <phoneticPr fontId="2"/>
  </si>
  <si>
    <t>K. Hahsimoto, et al., Memoirs of Fac. Eng. Kyoto Univeristy, 30, No. 4, 541 (1968)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</si>
</sst>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0.000_);[Red]\(0.000\)"/>
    <numFmt numFmtId="184" formatCode="0.00000_ "/>
    <numFmt numFmtId="185" formatCode="0.000E+00"/>
    <numFmt numFmtId="186" formatCode="0.000000_ "/>
  </numFmts>
  <fonts count="9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Arial"/>
      <family val="2"/>
    </font>
    <font>
      <sz val="9"/>
      <name val="ＭＳ Ｐゴシック"/>
      <family val="3"/>
      <charset val="128"/>
    </font>
    <font>
      <sz val="9"/>
      <name val="Arial"/>
      <family val="2"/>
    </font>
    <font>
      <sz val="11"/>
      <name val="Arial"/>
      <family val="2"/>
    </font>
    <font>
      <sz val="9"/>
      <color indexed="81"/>
      <name val="MS P ゴシック"/>
      <family val="3"/>
      <charset val="128"/>
    </font>
    <font>
      <sz val="11"/>
      <color indexed="8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181" fontId="1" fillId="0" borderId="0" xfId="1" applyNumberFormat="1" applyFont="1"/>
    <xf numFmtId="179" fontId="1" fillId="0" borderId="0" xfId="1" applyNumberFormat="1" applyFont="1"/>
    <xf numFmtId="0" fontId="1" fillId="0" borderId="5" xfId="1" applyFont="1" applyBorder="1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0" xfId="1" applyNumberFormat="1" applyFont="1"/>
    <xf numFmtId="179" fontId="1" fillId="0" borderId="0" xfId="1" applyNumberFormat="1" applyFont="1" applyBorder="1"/>
    <xf numFmtId="181" fontId="1" fillId="0" borderId="0" xfId="1" applyNumberFormat="1" applyFont="1" applyBorder="1"/>
    <xf numFmtId="0" fontId="1" fillId="0" borderId="6" xfId="1" applyNumberFormat="1" applyFont="1" applyBorder="1"/>
    <xf numFmtId="0" fontId="1" fillId="0" borderId="4" xfId="1" applyNumberFormat="1" applyFont="1" applyBorder="1"/>
    <xf numFmtId="0" fontId="1" fillId="0" borderId="4" xfId="1" applyFont="1" applyBorder="1"/>
    <xf numFmtId="0" fontId="1" fillId="0" borderId="1" xfId="1" applyFont="1" applyBorder="1"/>
    <xf numFmtId="179" fontId="1" fillId="0" borderId="0" xfId="1" applyNumberFormat="1" applyFont="1" applyAlignment="1">
      <alignment horizontal="right"/>
    </xf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177" fontId="1" fillId="0" borderId="0" xfId="1" applyNumberFormat="1" applyFont="1" applyAlignment="1">
      <alignment horizontal="right"/>
    </xf>
    <xf numFmtId="11" fontId="1" fillId="0" borderId="0" xfId="1" applyNumberFormat="1" applyFont="1"/>
    <xf numFmtId="176" fontId="1" fillId="0" borderId="0" xfId="1" applyNumberFormat="1" applyFont="1"/>
    <xf numFmtId="176" fontId="1" fillId="0" borderId="6" xfId="1" applyNumberFormat="1" applyFont="1" applyBorder="1"/>
    <xf numFmtId="182" fontId="1" fillId="0" borderId="4" xfId="1" applyNumberFormat="1" applyFont="1" applyBorder="1"/>
    <xf numFmtId="178" fontId="1" fillId="0" borderId="0" xfId="1" applyNumberFormat="1" applyFont="1"/>
    <xf numFmtId="182" fontId="1" fillId="0" borderId="0" xfId="1" applyNumberFormat="1" applyFont="1"/>
    <xf numFmtId="177" fontId="1" fillId="0" borderId="0" xfId="1" applyNumberFormat="1" applyFont="1"/>
    <xf numFmtId="180" fontId="1" fillId="0" borderId="0" xfId="1" applyNumberFormat="1" applyFont="1"/>
    <xf numFmtId="183" fontId="1" fillId="0" borderId="0" xfId="1" applyNumberFormat="1" applyFont="1"/>
    <xf numFmtId="0" fontId="1" fillId="0" borderId="0" xfId="1" quotePrefix="1" applyFont="1"/>
    <xf numFmtId="0" fontId="1" fillId="0" borderId="0" xfId="1" applyFont="1" applyAlignment="1">
      <alignment horizontal="right" indent="1"/>
    </xf>
    <xf numFmtId="184" fontId="1" fillId="0" borderId="0" xfId="1" applyNumberFormat="1" applyFont="1"/>
    <xf numFmtId="177" fontId="1" fillId="0" borderId="0" xfId="1" quotePrefix="1" applyNumberFormat="1" applyFont="1" applyAlignment="1">
      <alignment horizontal="right"/>
    </xf>
    <xf numFmtId="0" fontId="4" fillId="0" borderId="0" xfId="1" applyFont="1"/>
    <xf numFmtId="177" fontId="1" fillId="0" borderId="4" xfId="1" applyNumberFormat="1" applyFont="1" applyBorder="1"/>
    <xf numFmtId="186" fontId="1" fillId="0" borderId="0" xfId="1" applyNumberFormat="1" applyFont="1"/>
    <xf numFmtId="181" fontId="5" fillId="0" borderId="0" xfId="1" applyNumberFormat="1" applyFont="1"/>
    <xf numFmtId="0" fontId="6" fillId="0" borderId="0" xfId="1" applyFont="1" applyAlignment="1">
      <alignment horizontal="right"/>
    </xf>
    <xf numFmtId="0" fontId="6" fillId="0" borderId="0" xfId="1" applyFont="1"/>
    <xf numFmtId="181" fontId="6" fillId="0" borderId="0" xfId="1" applyNumberFormat="1" applyFont="1"/>
    <xf numFmtId="177" fontId="6" fillId="0" borderId="0" xfId="1" applyNumberFormat="1" applyFont="1"/>
    <xf numFmtId="176" fontId="6" fillId="0" borderId="0" xfId="1" applyNumberFormat="1" applyFont="1"/>
    <xf numFmtId="177" fontId="6" fillId="0" borderId="0" xfId="1" applyNumberFormat="1" applyFont="1" applyAlignment="1">
      <alignment horizontal="right"/>
    </xf>
    <xf numFmtId="184" fontId="6" fillId="0" borderId="0" xfId="1" applyNumberFormat="1" applyFont="1"/>
    <xf numFmtId="185" fontId="6" fillId="0" borderId="0" xfId="1" applyNumberFormat="1" applyFont="1"/>
    <xf numFmtId="177" fontId="6" fillId="0" borderId="0" xfId="1" quotePrefix="1" applyNumberFormat="1" applyFont="1" applyAlignment="1">
      <alignment horizontal="right"/>
    </xf>
    <xf numFmtId="178" fontId="6" fillId="0" borderId="0" xfId="1" applyNumberFormat="1" applyFont="1"/>
    <xf numFmtId="11" fontId="6" fillId="0" borderId="0" xfId="1" applyNumberFormat="1" applyFont="1"/>
    <xf numFmtId="0" fontId="6" fillId="0" borderId="0" xfId="1" quotePrefix="1" applyFont="1"/>
    <xf numFmtId="0" fontId="1" fillId="0" borderId="0" xfId="0" applyFont="1">
      <alignment vertical="center"/>
    </xf>
    <xf numFmtId="11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</cellXfs>
  <cellStyles count="2">
    <cellStyle name="標準" xfId="0" builtinId="0"/>
    <cellStyle name="標準_memb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61584689464866"/>
          <c:y val="9.2827386716222954E-2"/>
          <c:w val="0.61538615631549554"/>
          <c:h val="0.717302533716268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'例題32 非等温PBR'!$B$11</c:f>
              <c:strCache>
                <c:ptCount val="1"/>
                <c:pt idx="0">
                  <c:v>xA</c:v>
                </c:pt>
              </c:strCache>
            </c:strRef>
          </c:tx>
          <c:spPr>
            <a:ln w="63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'例題32 非等温PBR'!$A$12:$A$227</c:f>
              <c:numCache>
                <c:formatCode>0.000_ </c:formatCode>
                <c:ptCount val="2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3.0000000000000002E-2</c:v>
                </c:pt>
                <c:pt idx="4">
                  <c:v>0.04</c:v>
                </c:pt>
                <c:pt idx="5">
                  <c:v>4.9999999999999996E-2</c:v>
                </c:pt>
                <c:pt idx="6">
                  <c:v>5.9999999999999991E-2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9.0000000000000011E-2</c:v>
                </c:pt>
                <c:pt idx="10">
                  <c:v>0.10000000000000002</c:v>
                </c:pt>
                <c:pt idx="11">
                  <c:v>0.11000000000000003</c:v>
                </c:pt>
                <c:pt idx="12">
                  <c:v>0.12000000000000004</c:v>
                </c:pt>
                <c:pt idx="13">
                  <c:v>0.13000000000000003</c:v>
                </c:pt>
                <c:pt idx="14">
                  <c:v>0.14000000000000004</c:v>
                </c:pt>
                <c:pt idx="15">
                  <c:v>0.15000000000000005</c:v>
                </c:pt>
                <c:pt idx="16">
                  <c:v>0.16000000000000006</c:v>
                </c:pt>
                <c:pt idx="17">
                  <c:v>0.17000000000000007</c:v>
                </c:pt>
                <c:pt idx="18">
                  <c:v>0.18000000000000008</c:v>
                </c:pt>
                <c:pt idx="19">
                  <c:v>0.19000000000000009</c:v>
                </c:pt>
                <c:pt idx="20">
                  <c:v>0.20000000000000009</c:v>
                </c:pt>
                <c:pt idx="21">
                  <c:v>0.2100000000000001</c:v>
                </c:pt>
                <c:pt idx="22">
                  <c:v>0.22000000000000011</c:v>
                </c:pt>
                <c:pt idx="23">
                  <c:v>0.23000000000000012</c:v>
                </c:pt>
                <c:pt idx="24">
                  <c:v>0.24000000000000013</c:v>
                </c:pt>
                <c:pt idx="25">
                  <c:v>0.25000000000000011</c:v>
                </c:pt>
                <c:pt idx="26">
                  <c:v>0.26000000000000012</c:v>
                </c:pt>
                <c:pt idx="27">
                  <c:v>0.27000000000000013</c:v>
                </c:pt>
                <c:pt idx="28">
                  <c:v>0.28000000000000014</c:v>
                </c:pt>
                <c:pt idx="29">
                  <c:v>0.29000000000000015</c:v>
                </c:pt>
                <c:pt idx="30">
                  <c:v>0.30000000000000016</c:v>
                </c:pt>
                <c:pt idx="31">
                  <c:v>0.31000000000000016</c:v>
                </c:pt>
                <c:pt idx="32">
                  <c:v>0.32000000000000017</c:v>
                </c:pt>
                <c:pt idx="33">
                  <c:v>0.33000000000000018</c:v>
                </c:pt>
                <c:pt idx="34">
                  <c:v>0.34000000000000019</c:v>
                </c:pt>
                <c:pt idx="35">
                  <c:v>0.3500000000000002</c:v>
                </c:pt>
                <c:pt idx="36">
                  <c:v>0.36000000000000021</c:v>
                </c:pt>
                <c:pt idx="37">
                  <c:v>0.37000000000000022</c:v>
                </c:pt>
                <c:pt idx="38">
                  <c:v>0.38000000000000023</c:v>
                </c:pt>
                <c:pt idx="39">
                  <c:v>0.39000000000000024</c:v>
                </c:pt>
                <c:pt idx="40">
                  <c:v>0.40000000000000024</c:v>
                </c:pt>
                <c:pt idx="41">
                  <c:v>0.41000000000000025</c:v>
                </c:pt>
                <c:pt idx="42">
                  <c:v>0.42000000000000026</c:v>
                </c:pt>
                <c:pt idx="43">
                  <c:v>0.43000000000000027</c:v>
                </c:pt>
                <c:pt idx="44">
                  <c:v>0.44000000000000028</c:v>
                </c:pt>
                <c:pt idx="45">
                  <c:v>0.45000000000000029</c:v>
                </c:pt>
                <c:pt idx="46">
                  <c:v>0.4600000000000003</c:v>
                </c:pt>
                <c:pt idx="47">
                  <c:v>0.47000000000000031</c:v>
                </c:pt>
                <c:pt idx="48">
                  <c:v>0.48000000000000032</c:v>
                </c:pt>
                <c:pt idx="49">
                  <c:v>0.49000000000000032</c:v>
                </c:pt>
                <c:pt idx="50">
                  <c:v>0.50000000000000033</c:v>
                </c:pt>
                <c:pt idx="51">
                  <c:v>0.51000000000000034</c:v>
                </c:pt>
                <c:pt idx="52">
                  <c:v>0.52000000000000035</c:v>
                </c:pt>
                <c:pt idx="53">
                  <c:v>0.53000000000000036</c:v>
                </c:pt>
                <c:pt idx="54">
                  <c:v>0.54000000000000037</c:v>
                </c:pt>
                <c:pt idx="55">
                  <c:v>0.55000000000000038</c:v>
                </c:pt>
                <c:pt idx="56">
                  <c:v>0.56000000000000039</c:v>
                </c:pt>
                <c:pt idx="57">
                  <c:v>0.5700000000000004</c:v>
                </c:pt>
                <c:pt idx="58">
                  <c:v>0.5800000000000004</c:v>
                </c:pt>
                <c:pt idx="59">
                  <c:v>0.59000000000000041</c:v>
                </c:pt>
                <c:pt idx="60">
                  <c:v>0.60000000000000042</c:v>
                </c:pt>
              </c:numCache>
            </c:numRef>
          </c:xVal>
          <c:yVal>
            <c:numRef>
              <c:f>'例題32 非等温PBR'!$B$12:$B$227</c:f>
              <c:numCache>
                <c:formatCode>0.000_ </c:formatCode>
                <c:ptCount val="216"/>
                <c:pt idx="0">
                  <c:v>0</c:v>
                </c:pt>
                <c:pt idx="1">
                  <c:v>3.5799539187770575E-2</c:v>
                </c:pt>
                <c:pt idx="2">
                  <c:v>8.4339462899707257E-2</c:v>
                </c:pt>
                <c:pt idx="3">
                  <c:v>0.15440744186931216</c:v>
                </c:pt>
                <c:pt idx="4">
                  <c:v>0.25605084802302003</c:v>
                </c:pt>
                <c:pt idx="5">
                  <c:v>0.36947755069468557</c:v>
                </c:pt>
                <c:pt idx="6">
                  <c:v>0.45205612982747567</c:v>
                </c:pt>
                <c:pt idx="7">
                  <c:v>0.50576399448703413</c:v>
                </c:pt>
                <c:pt idx="8">
                  <c:v>0.54369545535357056</c:v>
                </c:pt>
                <c:pt idx="9">
                  <c:v>0.57296951230262039</c:v>
                </c:pt>
                <c:pt idx="10">
                  <c:v>0.59706338107321977</c:v>
                </c:pt>
                <c:pt idx="11">
                  <c:v>0.61780663435116334</c:v>
                </c:pt>
                <c:pt idx="12">
                  <c:v>0.63624653502519735</c:v>
                </c:pt>
                <c:pt idx="13">
                  <c:v>0.65302598181259497</c:v>
                </c:pt>
                <c:pt idx="14">
                  <c:v>0.66856200513977915</c:v>
                </c:pt>
                <c:pt idx="15">
                  <c:v>0.68313701166103025</c:v>
                </c:pt>
                <c:pt idx="16">
                  <c:v>0.69694875514348686</c:v>
                </c:pt>
                <c:pt idx="17">
                  <c:v>0.71013934450952754</c:v>
                </c:pt>
                <c:pt idx="18">
                  <c:v>0.72281293038197703</c:v>
                </c:pt>
                <c:pt idx="19">
                  <c:v>0.73504694704256512</c:v>
                </c:pt>
                <c:pt idx="20">
                  <c:v>0.74689951640028562</c:v>
                </c:pt>
                <c:pt idx="21">
                  <c:v>0.75841447518909777</c:v>
                </c:pt>
                <c:pt idx="22">
                  <c:v>0.76962487926067624</c:v>
                </c:pt>
                <c:pt idx="23">
                  <c:v>0.78055550245560146</c:v>
                </c:pt>
                <c:pt idx="24">
                  <c:v>0.79122465398014696</c:v>
                </c:pt>
                <c:pt idx="25">
                  <c:v>0.80164552302780234</c:v>
                </c:pt>
                <c:pt idx="26">
                  <c:v>0.81182718875812165</c:v>
                </c:pt>
                <c:pt idx="27">
                  <c:v>0.82177538927790661</c:v>
                </c:pt>
                <c:pt idx="28">
                  <c:v>0.83149311460584885</c:v>
                </c:pt>
                <c:pt idx="29">
                  <c:v>0.84098106973865228</c:v>
                </c:pt>
                <c:pt idx="30">
                  <c:v>0.85023804129982117</c:v>
                </c:pt>
                <c:pt idx="31">
                  <c:v>0.85926119266044509</c:v>
                </c:pt>
                <c:pt idx="32">
                  <c:v>0.86804630651239889</c:v>
                </c:pt>
                <c:pt idx="33">
                  <c:v>0.87658798977828079</c:v>
                </c:pt>
                <c:pt idx="34">
                  <c:v>0.88487985288914583</c:v>
                </c:pt>
                <c:pt idx="35">
                  <c:v>0.89291467346528286</c:v>
                </c:pt>
                <c:pt idx="36">
                  <c:v>0.90068455302447592</c:v>
                </c:pt>
                <c:pt idx="37">
                  <c:v>0.90818107431093664</c:v>
                </c:pt>
                <c:pt idx="38">
                  <c:v>0.91539546601755961</c:v>
                </c:pt>
                <c:pt idx="39">
                  <c:v>0.92231878091180863</c:v>
                </c:pt>
                <c:pt idx="40">
                  <c:v>0.92894209252222937</c:v>
                </c:pt>
                <c:pt idx="41">
                  <c:v>0.93525671444637171</c:v>
                </c:pt>
                <c:pt idx="42">
                  <c:v>0.9412544448486263</c:v>
                </c:pt>
                <c:pt idx="43">
                  <c:v>0.94692783668485325</c:v>
                </c:pt>
                <c:pt idx="44">
                  <c:v>0.95227049150921217</c:v>
                </c:pt>
                <c:pt idx="45">
                  <c:v>0.95727737134557034</c:v>
                </c:pt>
                <c:pt idx="46">
                  <c:v>0.961945119115731</c:v>
                </c:pt>
                <c:pt idx="47">
                  <c:v>0.96627237375213959</c:v>
                </c:pt>
                <c:pt idx="48">
                  <c:v>0.9702600618365963</c:v>
                </c:pt>
                <c:pt idx="49">
                  <c:v>0.9739116440717478</c:v>
                </c:pt>
                <c:pt idx="50">
                  <c:v>0.97723329295231209</c:v>
                </c:pt>
                <c:pt idx="51">
                  <c:v>0.98023397854194227</c:v>
                </c:pt>
                <c:pt idx="52">
                  <c:v>0.98292544299049101</c:v>
                </c:pt>
                <c:pt idx="53">
                  <c:v>0.98532205162160347</c:v>
                </c:pt>
                <c:pt idx="54">
                  <c:v>0.98744051868826865</c:v>
                </c:pt>
                <c:pt idx="55">
                  <c:v>0.98929951806379091</c:v>
                </c:pt>
                <c:pt idx="56">
                  <c:v>0.99091920137351464</c:v>
                </c:pt>
                <c:pt idx="57">
                  <c:v>0.9923206562386615</c:v>
                </c:pt>
                <c:pt idx="58">
                  <c:v>0.99352534347934107</c:v>
                </c:pt>
                <c:pt idx="59">
                  <c:v>0.99455455314058905</c:v>
                </c:pt>
                <c:pt idx="60">
                  <c:v>0.99542891497901742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ED-4E9C-B032-935F780CD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800336"/>
        <c:axId val="1"/>
      </c:scatterChart>
      <c:scatterChart>
        <c:scatterStyle val="lineMarker"/>
        <c:varyColors val="0"/>
        <c:ser>
          <c:idx val="3"/>
          <c:order val="3"/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'例題32 非等温PBR'!$O$29:$O$49</c:f>
              <c:numCache>
                <c:formatCode>General</c:formatCode>
                <c:ptCount val="21"/>
                <c:pt idx="0">
                  <c:v>0</c:v>
                </c:pt>
                <c:pt idx="1">
                  <c:v>3.0026250000000004E-2</c:v>
                </c:pt>
                <c:pt idx="2">
                  <c:v>6.0052500000000009E-2</c:v>
                </c:pt>
                <c:pt idx="3">
                  <c:v>9.0078750000000013E-2</c:v>
                </c:pt>
                <c:pt idx="4">
                  <c:v>0.12010500000000002</c:v>
                </c:pt>
                <c:pt idx="5">
                  <c:v>0.15013125000000005</c:v>
                </c:pt>
                <c:pt idx="6">
                  <c:v>0.18015750000000003</c:v>
                </c:pt>
                <c:pt idx="7">
                  <c:v>0.21018375</c:v>
                </c:pt>
                <c:pt idx="8">
                  <c:v>0.24021000000000003</c:v>
                </c:pt>
                <c:pt idx="9">
                  <c:v>0.27023625000000007</c:v>
                </c:pt>
                <c:pt idx="10">
                  <c:v>0.3002625000000001</c:v>
                </c:pt>
                <c:pt idx="11">
                  <c:v>0.33028875000000008</c:v>
                </c:pt>
                <c:pt idx="12">
                  <c:v>0.36031500000000005</c:v>
                </c:pt>
                <c:pt idx="13">
                  <c:v>0.39034125000000008</c:v>
                </c:pt>
                <c:pt idx="14">
                  <c:v>0.42036750000000001</c:v>
                </c:pt>
                <c:pt idx="15">
                  <c:v>0.45039375000000009</c:v>
                </c:pt>
                <c:pt idx="16">
                  <c:v>0.48042000000000007</c:v>
                </c:pt>
                <c:pt idx="17">
                  <c:v>0.5104462500000001</c:v>
                </c:pt>
                <c:pt idx="18">
                  <c:v>0.54047250000000013</c:v>
                </c:pt>
                <c:pt idx="19">
                  <c:v>0.57049875000000005</c:v>
                </c:pt>
                <c:pt idx="20">
                  <c:v>0.6005250000000002</c:v>
                </c:pt>
              </c:numCache>
            </c:numRef>
          </c:xVal>
          <c:yVal>
            <c:numRef>
              <c:f>'例題32 非等温PBR'!$S$29:$S$49</c:f>
              <c:numCache>
                <c:formatCode>General</c:formatCode>
                <c:ptCount val="21"/>
                <c:pt idx="0">
                  <c:v>0</c:v>
                </c:pt>
                <c:pt idx="1">
                  <c:v>0.15955056179775284</c:v>
                </c:pt>
                <c:pt idx="2">
                  <c:v>0.45393258426966299</c:v>
                </c:pt>
                <c:pt idx="3">
                  <c:v>0.56067415730337067</c:v>
                </c:pt>
                <c:pt idx="4">
                  <c:v>0.61921348314606739</c:v>
                </c:pt>
                <c:pt idx="5">
                  <c:v>0.66404494382022472</c:v>
                </c:pt>
                <c:pt idx="6">
                  <c:v>0.70112359550561798</c:v>
                </c:pt>
                <c:pt idx="7">
                  <c:v>0.73483146067415728</c:v>
                </c:pt>
                <c:pt idx="8">
                  <c:v>0.76741573033707866</c:v>
                </c:pt>
                <c:pt idx="9">
                  <c:v>0.79662921348314608</c:v>
                </c:pt>
                <c:pt idx="10">
                  <c:v>0.82359550561797756</c:v>
                </c:pt>
                <c:pt idx="11">
                  <c:v>0.85056179775280905</c:v>
                </c:pt>
                <c:pt idx="12">
                  <c:v>0.87528089887640448</c:v>
                </c:pt>
                <c:pt idx="13">
                  <c:v>0.89775280898876408</c:v>
                </c:pt>
                <c:pt idx="14">
                  <c:v>0.91797752808988764</c:v>
                </c:pt>
                <c:pt idx="15">
                  <c:v>0.93595505617977526</c:v>
                </c:pt>
                <c:pt idx="16">
                  <c:v>0.95168539325842694</c:v>
                </c:pt>
                <c:pt idx="17">
                  <c:v>0.96516853932584268</c:v>
                </c:pt>
                <c:pt idx="18">
                  <c:v>0.97584269662921352</c:v>
                </c:pt>
                <c:pt idx="19">
                  <c:v>0.9839325842696629</c:v>
                </c:pt>
                <c:pt idx="20">
                  <c:v>0.98988764044943822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B5-43E2-88F9-FD1744641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800336"/>
        <c:axId val="1"/>
      </c:scatterChart>
      <c:scatterChart>
        <c:scatterStyle val="lineMarker"/>
        <c:varyColors val="0"/>
        <c:ser>
          <c:idx val="1"/>
          <c:order val="1"/>
          <c:tx>
            <c:v>T</c:v>
          </c:tx>
          <c:spPr>
            <a:ln w="63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'例題32 非等温PBR'!$A$12:$A$227</c:f>
              <c:numCache>
                <c:formatCode>0.000_ </c:formatCode>
                <c:ptCount val="2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3.0000000000000002E-2</c:v>
                </c:pt>
                <c:pt idx="4">
                  <c:v>0.04</c:v>
                </c:pt>
                <c:pt idx="5">
                  <c:v>4.9999999999999996E-2</c:v>
                </c:pt>
                <c:pt idx="6">
                  <c:v>5.9999999999999991E-2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9.0000000000000011E-2</c:v>
                </c:pt>
                <c:pt idx="10">
                  <c:v>0.10000000000000002</c:v>
                </c:pt>
                <c:pt idx="11">
                  <c:v>0.11000000000000003</c:v>
                </c:pt>
                <c:pt idx="12">
                  <c:v>0.12000000000000004</c:v>
                </c:pt>
                <c:pt idx="13">
                  <c:v>0.13000000000000003</c:v>
                </c:pt>
                <c:pt idx="14">
                  <c:v>0.14000000000000004</c:v>
                </c:pt>
                <c:pt idx="15">
                  <c:v>0.15000000000000005</c:v>
                </c:pt>
                <c:pt idx="16">
                  <c:v>0.16000000000000006</c:v>
                </c:pt>
                <c:pt idx="17">
                  <c:v>0.17000000000000007</c:v>
                </c:pt>
                <c:pt idx="18">
                  <c:v>0.18000000000000008</c:v>
                </c:pt>
                <c:pt idx="19">
                  <c:v>0.19000000000000009</c:v>
                </c:pt>
                <c:pt idx="20">
                  <c:v>0.20000000000000009</c:v>
                </c:pt>
                <c:pt idx="21">
                  <c:v>0.2100000000000001</c:v>
                </c:pt>
                <c:pt idx="22">
                  <c:v>0.22000000000000011</c:v>
                </c:pt>
                <c:pt idx="23">
                  <c:v>0.23000000000000012</c:v>
                </c:pt>
                <c:pt idx="24">
                  <c:v>0.24000000000000013</c:v>
                </c:pt>
                <c:pt idx="25">
                  <c:v>0.25000000000000011</c:v>
                </c:pt>
                <c:pt idx="26">
                  <c:v>0.26000000000000012</c:v>
                </c:pt>
                <c:pt idx="27">
                  <c:v>0.27000000000000013</c:v>
                </c:pt>
                <c:pt idx="28">
                  <c:v>0.28000000000000014</c:v>
                </c:pt>
                <c:pt idx="29">
                  <c:v>0.29000000000000015</c:v>
                </c:pt>
                <c:pt idx="30">
                  <c:v>0.30000000000000016</c:v>
                </c:pt>
                <c:pt idx="31">
                  <c:v>0.31000000000000016</c:v>
                </c:pt>
                <c:pt idx="32">
                  <c:v>0.32000000000000017</c:v>
                </c:pt>
                <c:pt idx="33">
                  <c:v>0.33000000000000018</c:v>
                </c:pt>
                <c:pt idx="34">
                  <c:v>0.34000000000000019</c:v>
                </c:pt>
                <c:pt idx="35">
                  <c:v>0.3500000000000002</c:v>
                </c:pt>
                <c:pt idx="36">
                  <c:v>0.36000000000000021</c:v>
                </c:pt>
                <c:pt idx="37">
                  <c:v>0.37000000000000022</c:v>
                </c:pt>
                <c:pt idx="38">
                  <c:v>0.38000000000000023</c:v>
                </c:pt>
                <c:pt idx="39">
                  <c:v>0.39000000000000024</c:v>
                </c:pt>
                <c:pt idx="40">
                  <c:v>0.40000000000000024</c:v>
                </c:pt>
                <c:pt idx="41">
                  <c:v>0.41000000000000025</c:v>
                </c:pt>
                <c:pt idx="42">
                  <c:v>0.42000000000000026</c:v>
                </c:pt>
                <c:pt idx="43">
                  <c:v>0.43000000000000027</c:v>
                </c:pt>
                <c:pt idx="44">
                  <c:v>0.44000000000000028</c:v>
                </c:pt>
                <c:pt idx="45">
                  <c:v>0.45000000000000029</c:v>
                </c:pt>
                <c:pt idx="46">
                  <c:v>0.4600000000000003</c:v>
                </c:pt>
                <c:pt idx="47">
                  <c:v>0.47000000000000031</c:v>
                </c:pt>
                <c:pt idx="48">
                  <c:v>0.48000000000000032</c:v>
                </c:pt>
                <c:pt idx="49">
                  <c:v>0.49000000000000032</c:v>
                </c:pt>
                <c:pt idx="50">
                  <c:v>0.50000000000000033</c:v>
                </c:pt>
                <c:pt idx="51">
                  <c:v>0.51000000000000034</c:v>
                </c:pt>
                <c:pt idx="52">
                  <c:v>0.52000000000000035</c:v>
                </c:pt>
                <c:pt idx="53">
                  <c:v>0.53000000000000036</c:v>
                </c:pt>
                <c:pt idx="54">
                  <c:v>0.54000000000000037</c:v>
                </c:pt>
                <c:pt idx="55">
                  <c:v>0.55000000000000038</c:v>
                </c:pt>
                <c:pt idx="56">
                  <c:v>0.56000000000000039</c:v>
                </c:pt>
                <c:pt idx="57">
                  <c:v>0.5700000000000004</c:v>
                </c:pt>
                <c:pt idx="58">
                  <c:v>0.5800000000000004</c:v>
                </c:pt>
                <c:pt idx="59">
                  <c:v>0.59000000000000041</c:v>
                </c:pt>
                <c:pt idx="60">
                  <c:v>0.60000000000000042</c:v>
                </c:pt>
              </c:numCache>
            </c:numRef>
          </c:xVal>
          <c:yVal>
            <c:numRef>
              <c:f>'例題32 非等温PBR'!$C$12:$C$227</c:f>
              <c:numCache>
                <c:formatCode>0.0_ </c:formatCode>
                <c:ptCount val="216"/>
                <c:pt idx="0" formatCode="0.00_ ">
                  <c:v>398.15</c:v>
                </c:pt>
                <c:pt idx="1">
                  <c:v>404.90661570570916</c:v>
                </c:pt>
                <c:pt idx="2">
                  <c:v>414.12390346007157</c:v>
                </c:pt>
                <c:pt idx="3">
                  <c:v>427.55323719841175</c:v>
                </c:pt>
                <c:pt idx="4">
                  <c:v>447.18603754442961</c:v>
                </c:pt>
                <c:pt idx="5">
                  <c:v>468.88506584864882</c:v>
                </c:pt>
                <c:pt idx="6">
                  <c:v>483.87907842468508</c:v>
                </c:pt>
                <c:pt idx="7">
                  <c:v>492.67297465071965</c:v>
                </c:pt>
                <c:pt idx="8">
                  <c:v>498.0573081182535</c:v>
                </c:pt>
                <c:pt idx="9">
                  <c:v>501.55566295611726</c:v>
                </c:pt>
                <c:pt idx="10">
                  <c:v>503.91828385625814</c:v>
                </c:pt>
                <c:pt idx="11">
                  <c:v>505.54340430502356</c:v>
                </c:pt>
                <c:pt idx="12">
                  <c:v>506.6609985546616</c:v>
                </c:pt>
                <c:pt idx="13">
                  <c:v>507.41347880547636</c:v>
                </c:pt>
                <c:pt idx="14">
                  <c:v>507.89401906331813</c:v>
                </c:pt>
                <c:pt idx="15">
                  <c:v>508.16625526282246</c:v>
                </c:pt>
                <c:pt idx="16">
                  <c:v>508.27513466771569</c:v>
                </c:pt>
                <c:pt idx="17">
                  <c:v>508.25324925740358</c:v>
                </c:pt>
                <c:pt idx="18">
                  <c:v>508.12471889912848</c:v>
                </c:pt>
                <c:pt idx="19">
                  <c:v>507.90767334894502</c:v>
                </c:pt>
                <c:pt idx="20">
                  <c:v>507.61589595717845</c:v>
                </c:pt>
                <c:pt idx="21">
                  <c:v>507.25994584846313</c:v>
                </c:pt>
                <c:pt idx="22">
                  <c:v>506.84794440558926</c:v>
                </c:pt>
                <c:pt idx="23">
                  <c:v>506.38613912117756</c:v>
                </c:pt>
                <c:pt idx="24">
                  <c:v>505.87931587046836</c:v>
                </c:pt>
                <c:pt idx="25">
                  <c:v>505.33110557208909</c:v>
                </c:pt>
                <c:pt idx="26">
                  <c:v>504.74421576864944</c:v>
                </c:pt>
                <c:pt idx="27">
                  <c:v>504.12060790599816</c:v>
                </c:pt>
                <c:pt idx="28">
                  <c:v>503.46163477946652</c:v>
                </c:pt>
                <c:pt idx="29">
                  <c:v>502.76814844576279</c:v>
                </c:pt>
                <c:pt idx="30">
                  <c:v>502.04058609321601</c:v>
                </c:pt>
                <c:pt idx="31">
                  <c:v>501.27903944525809</c:v>
                </c:pt>
                <c:pt idx="32">
                  <c:v>500.48331194462548</c:v>
                </c:pt>
                <c:pt idx="33">
                  <c:v>499.65296703801255</c:v>
                </c:pt>
                <c:pt idx="34">
                  <c:v>498.78737022755519</c:v>
                </c:pt>
                <c:pt idx="35">
                  <c:v>497.88572709173513</c:v>
                </c:pt>
                <c:pt idx="36">
                  <c:v>496.94711914411829</c:v>
                </c:pt>
                <c:pt idx="37">
                  <c:v>495.97053914875681</c:v>
                </c:pt>
                <c:pt idx="38">
                  <c:v>494.95492730944682</c:v>
                </c:pt>
                <c:pt idx="39">
                  <c:v>493.89920956372089</c:v>
                </c:pt>
                <c:pt idx="40">
                  <c:v>492.80233901012377</c:v>
                </c:pt>
                <c:pt idx="41">
                  <c:v>491.66334124763239</c:v>
                </c:pt>
                <c:pt idx="42">
                  <c:v>490.48136407805191</c:v>
                </c:pt>
                <c:pt idx="43">
                  <c:v>489.25573158755952</c:v>
                </c:pt>
                <c:pt idx="44">
                  <c:v>487.98600206145704</c:v>
                </c:pt>
                <c:pt idx="45">
                  <c:v>486.67202849066734</c:v>
                </c:pt>
                <c:pt idx="46">
                  <c:v>485.31401961811065</c:v>
                </c:pt>
                <c:pt idx="47">
                  <c:v>483.91259860125018</c:v>
                </c:pt>
                <c:pt idx="48">
                  <c:v>482.46885553018529</c:v>
                </c:pt>
                <c:pt idx="49">
                  <c:v>480.98438937915125</c:v>
                </c:pt>
                <c:pt idx="50">
                  <c:v>479.46133465635961</c:v>
                </c:pt>
                <c:pt idx="51">
                  <c:v>477.90236823068796</c:v>
                </c:pt>
                <c:pt idx="52">
                  <c:v>476.31069269160878</c:v>
                </c:pt>
                <c:pt idx="53">
                  <c:v>474.68999418461232</c:v>
                </c:pt>
                <c:pt idx="54">
                  <c:v>473.04437486043736</c:v>
                </c:pt>
                <c:pt idx="55">
                  <c:v>471.37826262422817</c:v>
                </c:pt>
                <c:pt idx="56">
                  <c:v>469.69630337835207</c:v>
                </c:pt>
                <c:pt idx="57">
                  <c:v>468.00324297254895</c:v>
                </c:pt>
                <c:pt idx="58">
                  <c:v>466.3038072159477</c:v>
                </c:pt>
                <c:pt idx="59">
                  <c:v>464.60258834144247</c:v>
                </c:pt>
                <c:pt idx="60">
                  <c:v>462.90394525013062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ED-4E9C-B032-935F780CDC6F}"/>
            </c:ext>
          </c:extLst>
        </c:ser>
        <c:ser>
          <c:idx val="2"/>
          <c:order val="2"/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'例題32 非等温PBR'!$O$29:$O$49</c:f>
              <c:numCache>
                <c:formatCode>General</c:formatCode>
                <c:ptCount val="21"/>
                <c:pt idx="0">
                  <c:v>0</c:v>
                </c:pt>
                <c:pt idx="1">
                  <c:v>3.0026250000000004E-2</c:v>
                </c:pt>
                <c:pt idx="2">
                  <c:v>6.0052500000000009E-2</c:v>
                </c:pt>
                <c:pt idx="3">
                  <c:v>9.0078750000000013E-2</c:v>
                </c:pt>
                <c:pt idx="4">
                  <c:v>0.12010500000000002</c:v>
                </c:pt>
                <c:pt idx="5">
                  <c:v>0.15013125000000005</c:v>
                </c:pt>
                <c:pt idx="6">
                  <c:v>0.18015750000000003</c:v>
                </c:pt>
                <c:pt idx="7">
                  <c:v>0.21018375</c:v>
                </c:pt>
                <c:pt idx="8">
                  <c:v>0.24021000000000003</c:v>
                </c:pt>
                <c:pt idx="9">
                  <c:v>0.27023625000000007</c:v>
                </c:pt>
                <c:pt idx="10">
                  <c:v>0.3002625000000001</c:v>
                </c:pt>
                <c:pt idx="11">
                  <c:v>0.33028875000000008</c:v>
                </c:pt>
                <c:pt idx="12">
                  <c:v>0.36031500000000005</c:v>
                </c:pt>
                <c:pt idx="13">
                  <c:v>0.39034125000000008</c:v>
                </c:pt>
                <c:pt idx="14">
                  <c:v>0.42036750000000001</c:v>
                </c:pt>
                <c:pt idx="15">
                  <c:v>0.45039375000000009</c:v>
                </c:pt>
                <c:pt idx="16">
                  <c:v>0.48042000000000007</c:v>
                </c:pt>
                <c:pt idx="17">
                  <c:v>0.5104462500000001</c:v>
                </c:pt>
                <c:pt idx="18">
                  <c:v>0.54047250000000013</c:v>
                </c:pt>
                <c:pt idx="19">
                  <c:v>0.57049875000000005</c:v>
                </c:pt>
                <c:pt idx="20">
                  <c:v>0.6005250000000002</c:v>
                </c:pt>
              </c:numCache>
            </c:numRef>
          </c:xVal>
          <c:yVal>
            <c:numRef>
              <c:f>'例題32 非等温PBR'!$Q$29:$Q$49</c:f>
              <c:numCache>
                <c:formatCode>General</c:formatCode>
                <c:ptCount val="21"/>
                <c:pt idx="0">
                  <c:v>398</c:v>
                </c:pt>
                <c:pt idx="1">
                  <c:v>430.4</c:v>
                </c:pt>
                <c:pt idx="2">
                  <c:v>488.2</c:v>
                </c:pt>
                <c:pt idx="3">
                  <c:v>503.7</c:v>
                </c:pt>
                <c:pt idx="4">
                  <c:v>508.2</c:v>
                </c:pt>
                <c:pt idx="5">
                  <c:v>509.4</c:v>
                </c:pt>
                <c:pt idx="6">
                  <c:v>509.3</c:v>
                </c:pt>
                <c:pt idx="7">
                  <c:v>508.4</c:v>
                </c:pt>
                <c:pt idx="8">
                  <c:v>507</c:v>
                </c:pt>
                <c:pt idx="9">
                  <c:v>505.3</c:v>
                </c:pt>
                <c:pt idx="10">
                  <c:v>503.4</c:v>
                </c:pt>
                <c:pt idx="11">
                  <c:v>501.2</c:v>
                </c:pt>
                <c:pt idx="12">
                  <c:v>498.7</c:v>
                </c:pt>
                <c:pt idx="13">
                  <c:v>496</c:v>
                </c:pt>
                <c:pt idx="14">
                  <c:v>493</c:v>
                </c:pt>
                <c:pt idx="15">
                  <c:v>489.7</c:v>
                </c:pt>
                <c:pt idx="16">
                  <c:v>486.1</c:v>
                </c:pt>
                <c:pt idx="17">
                  <c:v>482.1</c:v>
                </c:pt>
                <c:pt idx="18">
                  <c:v>477.8</c:v>
                </c:pt>
                <c:pt idx="19">
                  <c:v>473.2</c:v>
                </c:pt>
                <c:pt idx="20">
                  <c:v>468.3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BB5-43E2-88F9-FD174464130F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'例題32 非等温PBR'!$M$55:$M$56</c:f>
              <c:numCache>
                <c:formatCode>General</c:formatCode>
                <c:ptCount val="2"/>
                <c:pt idx="0">
                  <c:v>0.1</c:v>
                </c:pt>
                <c:pt idx="1">
                  <c:v>0.6</c:v>
                </c:pt>
              </c:numCache>
            </c:numRef>
          </c:xVal>
          <c:yVal>
            <c:numRef>
              <c:f>'例題32 非等温PBR'!$N$55:$N$56</c:f>
              <c:numCache>
                <c:formatCode>General</c:formatCode>
                <c:ptCount val="2"/>
                <c:pt idx="0">
                  <c:v>373.15</c:v>
                </c:pt>
                <c:pt idx="1">
                  <c:v>373.15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A4-4D56-BE0E-1742F543D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975800336"/>
        <c:scaling>
          <c:orientation val="minMax"/>
          <c:max val="0.6000000000000000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W [kg]</a:t>
                </a:r>
              </a:p>
            </c:rich>
          </c:tx>
          <c:layout>
            <c:manualLayout>
              <c:xMode val="edge"/>
              <c:yMode val="edge"/>
              <c:x val="0.45128318129803008"/>
              <c:y val="0.89873788047979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x</a:t>
                </a:r>
                <a:r>
                  <a:rPr lang="en-US" sz="1200" baseline="-25000"/>
                  <a:t>A</a:t>
                </a:r>
              </a:p>
            </c:rich>
          </c:tx>
          <c:layout>
            <c:manualLayout>
              <c:xMode val="edge"/>
              <c:yMode val="edge"/>
              <c:x val="4.8718070708310066E-2"/>
              <c:y val="0.4135038135540840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75800336"/>
        <c:crosses val="autoZero"/>
        <c:crossBetween val="midCat"/>
        <c:majorUnit val="0.2"/>
        <c:minorUnit val="0.1"/>
      </c:valAx>
      <c:valAx>
        <c:axId val="3"/>
        <c:scaling>
          <c:orientation val="minMax"/>
        </c:scaling>
        <c:delete val="1"/>
        <c:axPos val="b"/>
        <c:numFmt formatCode="0.000_ 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550"/>
          <c:min val="350"/>
        </c:scaling>
        <c:delete val="0"/>
        <c:axPos val="r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 [K]</a:t>
                </a:r>
              </a:p>
            </c:rich>
          </c:tx>
          <c:layout>
            <c:manualLayout>
              <c:xMode val="edge"/>
              <c:yMode val="edge"/>
              <c:x val="0.89487403564211654"/>
              <c:y val="0.3839678268716494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midCat"/>
        <c:majorUnit val="50"/>
      </c:valAx>
      <c:spPr>
        <a:noFill/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15848147562843"/>
          <c:y val="3.4697469655422086E-2"/>
          <c:w val="0.73309986796608917"/>
          <c:h val="0.717302533716268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'例題32 非等温PBR'!$B$11</c:f>
              <c:strCache>
                <c:ptCount val="1"/>
                <c:pt idx="0">
                  <c:v>xA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'例題32 非等温PBR'!$X$28:$X$41</c:f>
              <c:numCache>
                <c:formatCode>General</c:formatCode>
                <c:ptCount val="14"/>
                <c:pt idx="0">
                  <c:v>0</c:v>
                </c:pt>
                <c:pt idx="1">
                  <c:v>0.03</c:v>
                </c:pt>
                <c:pt idx="2">
                  <c:v>4.4999999999999998E-2</c:v>
                </c:pt>
                <c:pt idx="3">
                  <c:v>0.06</c:v>
                </c:pt>
                <c:pt idx="4">
                  <c:v>7.4999999999999997E-2</c:v>
                </c:pt>
                <c:pt idx="5">
                  <c:v>0.09</c:v>
                </c:pt>
                <c:pt idx="6">
                  <c:v>0.12</c:v>
                </c:pt>
                <c:pt idx="7">
                  <c:v>0.15</c:v>
                </c:pt>
                <c:pt idx="8">
                  <c:v>0.17</c:v>
                </c:pt>
                <c:pt idx="9">
                  <c:v>0.2</c:v>
                </c:pt>
                <c:pt idx="10">
                  <c:v>0.3</c:v>
                </c:pt>
                <c:pt idx="11">
                  <c:v>0.4</c:v>
                </c:pt>
                <c:pt idx="12">
                  <c:v>0.5</c:v>
                </c:pt>
                <c:pt idx="13">
                  <c:v>0.6</c:v>
                </c:pt>
              </c:numCache>
            </c:numRef>
          </c:xVal>
          <c:yVal>
            <c:numRef>
              <c:f>'例題32 非等温PBR'!$Y$28:$Y$41</c:f>
              <c:numCache>
                <c:formatCode>General</c:formatCode>
                <c:ptCount val="14"/>
                <c:pt idx="0">
                  <c:v>7.7499999999999999E-3</c:v>
                </c:pt>
                <c:pt idx="1">
                  <c:v>2.1100000000000001E-2</c:v>
                </c:pt>
                <c:pt idx="2">
                  <c:v>2.87E-2</c:v>
                </c:pt>
                <c:pt idx="3">
                  <c:v>1.592E-2</c:v>
                </c:pt>
                <c:pt idx="4">
                  <c:v>9.3200000000000002E-3</c:v>
                </c:pt>
                <c:pt idx="5">
                  <c:v>6.4999999999999997E-3</c:v>
                </c:pt>
                <c:pt idx="6">
                  <c:v>4.3400000000000001E-3</c:v>
                </c:pt>
                <c:pt idx="7">
                  <c:v>3.5100000000000001E-3</c:v>
                </c:pt>
                <c:pt idx="8">
                  <c:v>3.2000000000000002E-3</c:v>
                </c:pt>
                <c:pt idx="9">
                  <c:v>2.8999999999999998E-3</c:v>
                </c:pt>
                <c:pt idx="10">
                  <c:v>2.2699999999999999E-3</c:v>
                </c:pt>
                <c:pt idx="11">
                  <c:v>1.6000000000000001E-3</c:v>
                </c:pt>
                <c:pt idx="12">
                  <c:v>7.7999999999999999E-4</c:v>
                </c:pt>
                <c:pt idx="13">
                  <c:v>2.0000000000000001E-4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E0-4D1E-9A84-0E5C0B88E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800336"/>
        <c:axId val="1"/>
      </c:scatterChart>
      <c:scatterChart>
        <c:scatterStyle val="lineMarker"/>
        <c:varyColors val="0"/>
        <c:ser>
          <c:idx val="3"/>
          <c:order val="3"/>
          <c:spPr>
            <a:ln w="2222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'例題32 非等温PBR'!$T$29:$T$51</c:f>
              <c:numCache>
                <c:formatCode>General</c:formatCode>
                <c:ptCount val="23"/>
                <c:pt idx="0">
                  <c:v>0</c:v>
                </c:pt>
                <c:pt idx="1">
                  <c:v>1.4999999999999999E-2</c:v>
                </c:pt>
                <c:pt idx="2">
                  <c:v>3.0026250000000004E-2</c:v>
                </c:pt>
                <c:pt idx="3">
                  <c:v>4.4999999999999998E-2</c:v>
                </c:pt>
                <c:pt idx="4">
                  <c:v>6.0052500000000009E-2</c:v>
                </c:pt>
                <c:pt idx="5">
                  <c:v>9.0078750000000013E-2</c:v>
                </c:pt>
                <c:pt idx="6">
                  <c:v>0.12010500000000002</c:v>
                </c:pt>
                <c:pt idx="7">
                  <c:v>0.15013125000000005</c:v>
                </c:pt>
                <c:pt idx="8">
                  <c:v>0.18015750000000003</c:v>
                </c:pt>
                <c:pt idx="9">
                  <c:v>0.21018375</c:v>
                </c:pt>
                <c:pt idx="10">
                  <c:v>0.24021000000000003</c:v>
                </c:pt>
                <c:pt idx="11">
                  <c:v>0.27023625000000007</c:v>
                </c:pt>
                <c:pt idx="12">
                  <c:v>0.3002625000000001</c:v>
                </c:pt>
                <c:pt idx="13">
                  <c:v>0.33028875000000008</c:v>
                </c:pt>
                <c:pt idx="14">
                  <c:v>0.36031500000000005</c:v>
                </c:pt>
                <c:pt idx="15">
                  <c:v>0.39034125000000008</c:v>
                </c:pt>
                <c:pt idx="16">
                  <c:v>0.42036750000000001</c:v>
                </c:pt>
                <c:pt idx="17">
                  <c:v>0.45039375000000009</c:v>
                </c:pt>
                <c:pt idx="18">
                  <c:v>0.48042000000000007</c:v>
                </c:pt>
                <c:pt idx="19">
                  <c:v>0.5104462500000001</c:v>
                </c:pt>
                <c:pt idx="20">
                  <c:v>0.54047250000000013</c:v>
                </c:pt>
                <c:pt idx="21">
                  <c:v>0.57049875000000005</c:v>
                </c:pt>
                <c:pt idx="22">
                  <c:v>0.6005250000000002</c:v>
                </c:pt>
              </c:numCache>
            </c:numRef>
          </c:xVal>
          <c:yVal>
            <c:numRef>
              <c:f>'例題32 非等温PBR'!$V$29:$V$51</c:f>
              <c:numCache>
                <c:formatCode>General</c:formatCode>
                <c:ptCount val="23"/>
                <c:pt idx="0">
                  <c:v>7.7500000000000008E-3</c:v>
                </c:pt>
                <c:pt idx="1">
                  <c:v>1.2361111111111111E-2</c:v>
                </c:pt>
                <c:pt idx="2">
                  <c:v>2.297222222222222E-2</c:v>
                </c:pt>
                <c:pt idx="3">
                  <c:v>2.7777777777777776E-2</c:v>
                </c:pt>
                <c:pt idx="4">
                  <c:v>1.4083333333333335E-2</c:v>
                </c:pt>
                <c:pt idx="5">
                  <c:v>5.8888888888888888E-3</c:v>
                </c:pt>
                <c:pt idx="6">
                  <c:v>4.0277777777777777E-3</c:v>
                </c:pt>
                <c:pt idx="7">
                  <c:v>3.2777777777777775E-3</c:v>
                </c:pt>
                <c:pt idx="8">
                  <c:v>2.9166666666666668E-3</c:v>
                </c:pt>
                <c:pt idx="9">
                  <c:v>2.6861111111111109E-3</c:v>
                </c:pt>
                <c:pt idx="10">
                  <c:v>2.5000000000000001E-3</c:v>
                </c:pt>
                <c:pt idx="11">
                  <c:v>2.3611111111111111E-3</c:v>
                </c:pt>
                <c:pt idx="12">
                  <c:v>2.2222222222222222E-3</c:v>
                </c:pt>
                <c:pt idx="13">
                  <c:v>2.0833333333333333E-3</c:v>
                </c:pt>
                <c:pt idx="14">
                  <c:v>1.9388888888888891E-3</c:v>
                </c:pt>
                <c:pt idx="15">
                  <c:v>1.7777777777777779E-3</c:v>
                </c:pt>
                <c:pt idx="16">
                  <c:v>1.5833333333333333E-3</c:v>
                </c:pt>
                <c:pt idx="17">
                  <c:v>1.4027777777777777E-3</c:v>
                </c:pt>
                <c:pt idx="18">
                  <c:v>1.1944444444444444E-3</c:v>
                </c:pt>
                <c:pt idx="19">
                  <c:v>9.7222222222222219E-4</c:v>
                </c:pt>
                <c:pt idx="20">
                  <c:v>7.5000000000000002E-4</c:v>
                </c:pt>
                <c:pt idx="21">
                  <c:v>5.5555555555555556E-4</c:v>
                </c:pt>
                <c:pt idx="22">
                  <c:v>3.8888888888888887E-4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E0-4D1E-9A84-0E5C0B88E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800336"/>
        <c:axId val="1"/>
      </c:scatterChart>
      <c:scatterChart>
        <c:scatterStyle val="lineMarker"/>
        <c:varyColors val="0"/>
        <c:ser>
          <c:idx val="1"/>
          <c:order val="1"/>
          <c:tx>
            <c:v>T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'例題32 非等温PBR'!$A$12:$A$227</c:f>
              <c:numCache>
                <c:formatCode>0.000_ </c:formatCode>
                <c:ptCount val="2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3.0000000000000002E-2</c:v>
                </c:pt>
                <c:pt idx="4">
                  <c:v>0.04</c:v>
                </c:pt>
                <c:pt idx="5">
                  <c:v>4.9999999999999996E-2</c:v>
                </c:pt>
                <c:pt idx="6">
                  <c:v>5.9999999999999991E-2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9.0000000000000011E-2</c:v>
                </c:pt>
                <c:pt idx="10">
                  <c:v>0.10000000000000002</c:v>
                </c:pt>
                <c:pt idx="11">
                  <c:v>0.11000000000000003</c:v>
                </c:pt>
                <c:pt idx="12">
                  <c:v>0.12000000000000004</c:v>
                </c:pt>
                <c:pt idx="13">
                  <c:v>0.13000000000000003</c:v>
                </c:pt>
                <c:pt idx="14">
                  <c:v>0.14000000000000004</c:v>
                </c:pt>
                <c:pt idx="15">
                  <c:v>0.15000000000000005</c:v>
                </c:pt>
                <c:pt idx="16">
                  <c:v>0.16000000000000006</c:v>
                </c:pt>
                <c:pt idx="17">
                  <c:v>0.17000000000000007</c:v>
                </c:pt>
                <c:pt idx="18">
                  <c:v>0.18000000000000008</c:v>
                </c:pt>
                <c:pt idx="19">
                  <c:v>0.19000000000000009</c:v>
                </c:pt>
                <c:pt idx="20">
                  <c:v>0.20000000000000009</c:v>
                </c:pt>
                <c:pt idx="21">
                  <c:v>0.2100000000000001</c:v>
                </c:pt>
                <c:pt idx="22">
                  <c:v>0.22000000000000011</c:v>
                </c:pt>
                <c:pt idx="23">
                  <c:v>0.23000000000000012</c:v>
                </c:pt>
                <c:pt idx="24">
                  <c:v>0.24000000000000013</c:v>
                </c:pt>
                <c:pt idx="25">
                  <c:v>0.25000000000000011</c:v>
                </c:pt>
                <c:pt idx="26">
                  <c:v>0.26000000000000012</c:v>
                </c:pt>
                <c:pt idx="27">
                  <c:v>0.27000000000000013</c:v>
                </c:pt>
                <c:pt idx="28">
                  <c:v>0.28000000000000014</c:v>
                </c:pt>
                <c:pt idx="29">
                  <c:v>0.29000000000000015</c:v>
                </c:pt>
                <c:pt idx="30">
                  <c:v>0.30000000000000016</c:v>
                </c:pt>
                <c:pt idx="31">
                  <c:v>0.31000000000000016</c:v>
                </c:pt>
                <c:pt idx="32">
                  <c:v>0.32000000000000017</c:v>
                </c:pt>
                <c:pt idx="33">
                  <c:v>0.33000000000000018</c:v>
                </c:pt>
                <c:pt idx="34">
                  <c:v>0.34000000000000019</c:v>
                </c:pt>
                <c:pt idx="35">
                  <c:v>0.3500000000000002</c:v>
                </c:pt>
                <c:pt idx="36">
                  <c:v>0.36000000000000021</c:v>
                </c:pt>
                <c:pt idx="37">
                  <c:v>0.37000000000000022</c:v>
                </c:pt>
                <c:pt idx="38">
                  <c:v>0.38000000000000023</c:v>
                </c:pt>
                <c:pt idx="39">
                  <c:v>0.39000000000000024</c:v>
                </c:pt>
                <c:pt idx="40">
                  <c:v>0.40000000000000024</c:v>
                </c:pt>
                <c:pt idx="41">
                  <c:v>0.41000000000000025</c:v>
                </c:pt>
                <c:pt idx="42">
                  <c:v>0.42000000000000026</c:v>
                </c:pt>
                <c:pt idx="43">
                  <c:v>0.43000000000000027</c:v>
                </c:pt>
                <c:pt idx="44">
                  <c:v>0.44000000000000028</c:v>
                </c:pt>
                <c:pt idx="45">
                  <c:v>0.45000000000000029</c:v>
                </c:pt>
                <c:pt idx="46">
                  <c:v>0.4600000000000003</c:v>
                </c:pt>
                <c:pt idx="47">
                  <c:v>0.47000000000000031</c:v>
                </c:pt>
                <c:pt idx="48">
                  <c:v>0.48000000000000032</c:v>
                </c:pt>
                <c:pt idx="49">
                  <c:v>0.49000000000000032</c:v>
                </c:pt>
                <c:pt idx="50">
                  <c:v>0.50000000000000033</c:v>
                </c:pt>
                <c:pt idx="51">
                  <c:v>0.51000000000000034</c:v>
                </c:pt>
                <c:pt idx="52">
                  <c:v>0.52000000000000035</c:v>
                </c:pt>
                <c:pt idx="53">
                  <c:v>0.53000000000000036</c:v>
                </c:pt>
                <c:pt idx="54">
                  <c:v>0.54000000000000037</c:v>
                </c:pt>
                <c:pt idx="55">
                  <c:v>0.55000000000000038</c:v>
                </c:pt>
                <c:pt idx="56">
                  <c:v>0.56000000000000039</c:v>
                </c:pt>
                <c:pt idx="57">
                  <c:v>0.5700000000000004</c:v>
                </c:pt>
                <c:pt idx="58">
                  <c:v>0.5800000000000004</c:v>
                </c:pt>
                <c:pt idx="59">
                  <c:v>0.59000000000000041</c:v>
                </c:pt>
                <c:pt idx="60">
                  <c:v>0.60000000000000042</c:v>
                </c:pt>
              </c:numCache>
            </c:numRef>
          </c:xVal>
          <c:yVal>
            <c:numRef>
              <c:f>'例題32 非等温PBR'!$C$12:$C$227</c:f>
              <c:numCache>
                <c:formatCode>0.0_ </c:formatCode>
                <c:ptCount val="216"/>
                <c:pt idx="0" formatCode="0.00_ ">
                  <c:v>398.15</c:v>
                </c:pt>
                <c:pt idx="1">
                  <c:v>404.90661570570916</c:v>
                </c:pt>
                <c:pt idx="2">
                  <c:v>414.12390346007157</c:v>
                </c:pt>
                <c:pt idx="3">
                  <c:v>427.55323719841175</c:v>
                </c:pt>
                <c:pt idx="4">
                  <c:v>447.18603754442961</c:v>
                </c:pt>
                <c:pt idx="5">
                  <c:v>468.88506584864882</c:v>
                </c:pt>
                <c:pt idx="6">
                  <c:v>483.87907842468508</c:v>
                </c:pt>
                <c:pt idx="7">
                  <c:v>492.67297465071965</c:v>
                </c:pt>
                <c:pt idx="8">
                  <c:v>498.0573081182535</c:v>
                </c:pt>
                <c:pt idx="9">
                  <c:v>501.55566295611726</c:v>
                </c:pt>
                <c:pt idx="10">
                  <c:v>503.91828385625814</c:v>
                </c:pt>
                <c:pt idx="11">
                  <c:v>505.54340430502356</c:v>
                </c:pt>
                <c:pt idx="12">
                  <c:v>506.6609985546616</c:v>
                </c:pt>
                <c:pt idx="13">
                  <c:v>507.41347880547636</c:v>
                </c:pt>
                <c:pt idx="14">
                  <c:v>507.89401906331813</c:v>
                </c:pt>
                <c:pt idx="15">
                  <c:v>508.16625526282246</c:v>
                </c:pt>
                <c:pt idx="16">
                  <c:v>508.27513466771569</c:v>
                </c:pt>
                <c:pt idx="17">
                  <c:v>508.25324925740358</c:v>
                </c:pt>
                <c:pt idx="18">
                  <c:v>508.12471889912848</c:v>
                </c:pt>
                <c:pt idx="19">
                  <c:v>507.90767334894502</c:v>
                </c:pt>
                <c:pt idx="20">
                  <c:v>507.61589595717845</c:v>
                </c:pt>
                <c:pt idx="21">
                  <c:v>507.25994584846313</c:v>
                </c:pt>
                <c:pt idx="22">
                  <c:v>506.84794440558926</c:v>
                </c:pt>
                <c:pt idx="23">
                  <c:v>506.38613912117756</c:v>
                </c:pt>
                <c:pt idx="24">
                  <c:v>505.87931587046836</c:v>
                </c:pt>
                <c:pt idx="25">
                  <c:v>505.33110557208909</c:v>
                </c:pt>
                <c:pt idx="26">
                  <c:v>504.74421576864944</c:v>
                </c:pt>
                <c:pt idx="27">
                  <c:v>504.12060790599816</c:v>
                </c:pt>
                <c:pt idx="28">
                  <c:v>503.46163477946652</c:v>
                </c:pt>
                <c:pt idx="29">
                  <c:v>502.76814844576279</c:v>
                </c:pt>
                <c:pt idx="30">
                  <c:v>502.04058609321601</c:v>
                </c:pt>
                <c:pt idx="31">
                  <c:v>501.27903944525809</c:v>
                </c:pt>
                <c:pt idx="32">
                  <c:v>500.48331194462548</c:v>
                </c:pt>
                <c:pt idx="33">
                  <c:v>499.65296703801255</c:v>
                </c:pt>
                <c:pt idx="34">
                  <c:v>498.78737022755519</c:v>
                </c:pt>
                <c:pt idx="35">
                  <c:v>497.88572709173513</c:v>
                </c:pt>
                <c:pt idx="36">
                  <c:v>496.94711914411829</c:v>
                </c:pt>
                <c:pt idx="37">
                  <c:v>495.97053914875681</c:v>
                </c:pt>
                <c:pt idx="38">
                  <c:v>494.95492730944682</c:v>
                </c:pt>
                <c:pt idx="39">
                  <c:v>493.89920956372089</c:v>
                </c:pt>
                <c:pt idx="40">
                  <c:v>492.80233901012377</c:v>
                </c:pt>
                <c:pt idx="41">
                  <c:v>491.66334124763239</c:v>
                </c:pt>
                <c:pt idx="42">
                  <c:v>490.48136407805191</c:v>
                </c:pt>
                <c:pt idx="43">
                  <c:v>489.25573158755952</c:v>
                </c:pt>
                <c:pt idx="44">
                  <c:v>487.98600206145704</c:v>
                </c:pt>
                <c:pt idx="45">
                  <c:v>486.67202849066734</c:v>
                </c:pt>
                <c:pt idx="46">
                  <c:v>485.31401961811065</c:v>
                </c:pt>
                <c:pt idx="47">
                  <c:v>483.91259860125018</c:v>
                </c:pt>
                <c:pt idx="48">
                  <c:v>482.46885553018529</c:v>
                </c:pt>
                <c:pt idx="49">
                  <c:v>480.98438937915125</c:v>
                </c:pt>
                <c:pt idx="50">
                  <c:v>479.46133465635961</c:v>
                </c:pt>
                <c:pt idx="51">
                  <c:v>477.90236823068796</c:v>
                </c:pt>
                <c:pt idx="52">
                  <c:v>476.31069269160878</c:v>
                </c:pt>
                <c:pt idx="53">
                  <c:v>474.68999418461232</c:v>
                </c:pt>
                <c:pt idx="54">
                  <c:v>473.04437486043736</c:v>
                </c:pt>
                <c:pt idx="55">
                  <c:v>471.37826262422817</c:v>
                </c:pt>
                <c:pt idx="56">
                  <c:v>469.69630337835207</c:v>
                </c:pt>
                <c:pt idx="57">
                  <c:v>468.00324297254895</c:v>
                </c:pt>
                <c:pt idx="58">
                  <c:v>466.3038072159477</c:v>
                </c:pt>
                <c:pt idx="59">
                  <c:v>464.60258834144247</c:v>
                </c:pt>
                <c:pt idx="60">
                  <c:v>462.90394525013062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E0-4D1E-9A84-0E5C0B88E7DF}"/>
            </c:ext>
          </c:extLst>
        </c:ser>
        <c:ser>
          <c:idx val="2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'例題32 非等温PBR'!$O$29:$O$49</c:f>
              <c:numCache>
                <c:formatCode>General</c:formatCode>
                <c:ptCount val="21"/>
                <c:pt idx="0">
                  <c:v>0</c:v>
                </c:pt>
                <c:pt idx="1">
                  <c:v>3.0026250000000004E-2</c:v>
                </c:pt>
                <c:pt idx="2">
                  <c:v>6.0052500000000009E-2</c:v>
                </c:pt>
                <c:pt idx="3">
                  <c:v>9.0078750000000013E-2</c:v>
                </c:pt>
                <c:pt idx="4">
                  <c:v>0.12010500000000002</c:v>
                </c:pt>
                <c:pt idx="5">
                  <c:v>0.15013125000000005</c:v>
                </c:pt>
                <c:pt idx="6">
                  <c:v>0.18015750000000003</c:v>
                </c:pt>
                <c:pt idx="7">
                  <c:v>0.21018375</c:v>
                </c:pt>
                <c:pt idx="8">
                  <c:v>0.24021000000000003</c:v>
                </c:pt>
                <c:pt idx="9">
                  <c:v>0.27023625000000007</c:v>
                </c:pt>
                <c:pt idx="10">
                  <c:v>0.3002625000000001</c:v>
                </c:pt>
                <c:pt idx="11">
                  <c:v>0.33028875000000008</c:v>
                </c:pt>
                <c:pt idx="12">
                  <c:v>0.36031500000000005</c:v>
                </c:pt>
                <c:pt idx="13">
                  <c:v>0.39034125000000008</c:v>
                </c:pt>
                <c:pt idx="14">
                  <c:v>0.42036750000000001</c:v>
                </c:pt>
                <c:pt idx="15">
                  <c:v>0.45039375000000009</c:v>
                </c:pt>
                <c:pt idx="16">
                  <c:v>0.48042000000000007</c:v>
                </c:pt>
                <c:pt idx="17">
                  <c:v>0.5104462500000001</c:v>
                </c:pt>
                <c:pt idx="18">
                  <c:v>0.54047250000000013</c:v>
                </c:pt>
                <c:pt idx="19">
                  <c:v>0.57049875000000005</c:v>
                </c:pt>
                <c:pt idx="20">
                  <c:v>0.6005250000000002</c:v>
                </c:pt>
              </c:numCache>
            </c:numRef>
          </c:xVal>
          <c:yVal>
            <c:numRef>
              <c:f>'例題32 非等温PBR'!$Q$29:$Q$49</c:f>
              <c:numCache>
                <c:formatCode>General</c:formatCode>
                <c:ptCount val="21"/>
                <c:pt idx="0">
                  <c:v>398</c:v>
                </c:pt>
                <c:pt idx="1">
                  <c:v>430.4</c:v>
                </c:pt>
                <c:pt idx="2">
                  <c:v>488.2</c:v>
                </c:pt>
                <c:pt idx="3">
                  <c:v>503.7</c:v>
                </c:pt>
                <c:pt idx="4">
                  <c:v>508.2</c:v>
                </c:pt>
                <c:pt idx="5">
                  <c:v>509.4</c:v>
                </c:pt>
                <c:pt idx="6">
                  <c:v>509.3</c:v>
                </c:pt>
                <c:pt idx="7">
                  <c:v>508.4</c:v>
                </c:pt>
                <c:pt idx="8">
                  <c:v>507</c:v>
                </c:pt>
                <c:pt idx="9">
                  <c:v>505.3</c:v>
                </c:pt>
                <c:pt idx="10">
                  <c:v>503.4</c:v>
                </c:pt>
                <c:pt idx="11">
                  <c:v>501.2</c:v>
                </c:pt>
                <c:pt idx="12">
                  <c:v>498.7</c:v>
                </c:pt>
                <c:pt idx="13">
                  <c:v>496</c:v>
                </c:pt>
                <c:pt idx="14">
                  <c:v>493</c:v>
                </c:pt>
                <c:pt idx="15">
                  <c:v>489.7</c:v>
                </c:pt>
                <c:pt idx="16">
                  <c:v>486.1</c:v>
                </c:pt>
                <c:pt idx="17">
                  <c:v>482.1</c:v>
                </c:pt>
                <c:pt idx="18">
                  <c:v>477.8</c:v>
                </c:pt>
                <c:pt idx="19">
                  <c:v>473.2</c:v>
                </c:pt>
                <c:pt idx="20">
                  <c:v>468.3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BE0-4D1E-9A84-0E5C0B88E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975800336"/>
        <c:scaling>
          <c:orientation val="minMax"/>
          <c:max val="0.6000000000000000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W [kg]</a:t>
                </a:r>
              </a:p>
            </c:rich>
          </c:tx>
          <c:layout>
            <c:manualLayout>
              <c:xMode val="edge"/>
              <c:yMode val="edge"/>
              <c:x val="0.45128318129803008"/>
              <c:y val="0.89873788047979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3.0000000000000006E-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-r</a:t>
                </a:r>
                <a:r>
                  <a:rPr lang="en-US" sz="1200" baseline="-25000"/>
                  <a:t>A</a:t>
                </a:r>
                <a:r>
                  <a:rPr lang="en-US" sz="1200" baseline="0"/>
                  <a:t> [mol/(kg s)]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4.8718070708310066E-2"/>
              <c:y val="0.41350381355408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75800336"/>
        <c:crosses val="autoZero"/>
        <c:crossBetween val="midCat"/>
        <c:majorUnit val="1.0000000000000002E-2"/>
      </c:valAx>
      <c:valAx>
        <c:axId val="3"/>
        <c:scaling>
          <c:orientation val="minMax"/>
        </c:scaling>
        <c:delete val="1"/>
        <c:axPos val="b"/>
        <c:numFmt formatCode="0.000_ 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550"/>
          <c:min val="350"/>
        </c:scaling>
        <c:delete val="1"/>
        <c:axPos val="r"/>
        <c:numFmt formatCode="0_ " sourceLinked="0"/>
        <c:majorTickMark val="in"/>
        <c:minorTickMark val="in"/>
        <c:tickLblPos val="nextTo"/>
        <c:crossAx val="3"/>
        <c:crosses val="max"/>
        <c:crossBetween val="midCat"/>
        <c:majorUnit val="50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61584689464866"/>
          <c:y val="9.2827386716222954E-2"/>
          <c:w val="0.61538615631549554"/>
          <c:h val="0.71730253371626829"/>
        </c:manualLayout>
      </c:layout>
      <c:scatterChart>
        <c:scatterStyle val="lineMarker"/>
        <c:varyColors val="0"/>
        <c:ser>
          <c:idx val="3"/>
          <c:order val="3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'例題32 非等温PBR'!$O$29:$O$49</c:f>
              <c:numCache>
                <c:formatCode>General</c:formatCode>
                <c:ptCount val="21"/>
                <c:pt idx="0">
                  <c:v>0</c:v>
                </c:pt>
                <c:pt idx="1">
                  <c:v>3.0026250000000004E-2</c:v>
                </c:pt>
                <c:pt idx="2">
                  <c:v>6.0052500000000009E-2</c:v>
                </c:pt>
                <c:pt idx="3">
                  <c:v>9.0078750000000013E-2</c:v>
                </c:pt>
                <c:pt idx="4">
                  <c:v>0.12010500000000002</c:v>
                </c:pt>
                <c:pt idx="5">
                  <c:v>0.15013125000000005</c:v>
                </c:pt>
                <c:pt idx="6">
                  <c:v>0.18015750000000003</c:v>
                </c:pt>
                <c:pt idx="7">
                  <c:v>0.21018375</c:v>
                </c:pt>
                <c:pt idx="8">
                  <c:v>0.24021000000000003</c:v>
                </c:pt>
                <c:pt idx="9">
                  <c:v>0.27023625000000007</c:v>
                </c:pt>
                <c:pt idx="10">
                  <c:v>0.3002625000000001</c:v>
                </c:pt>
                <c:pt idx="11">
                  <c:v>0.33028875000000008</c:v>
                </c:pt>
                <c:pt idx="12">
                  <c:v>0.36031500000000005</c:v>
                </c:pt>
                <c:pt idx="13">
                  <c:v>0.39034125000000008</c:v>
                </c:pt>
                <c:pt idx="14">
                  <c:v>0.42036750000000001</c:v>
                </c:pt>
                <c:pt idx="15">
                  <c:v>0.45039375000000009</c:v>
                </c:pt>
                <c:pt idx="16">
                  <c:v>0.48042000000000007</c:v>
                </c:pt>
                <c:pt idx="17">
                  <c:v>0.5104462500000001</c:v>
                </c:pt>
                <c:pt idx="18">
                  <c:v>0.54047250000000013</c:v>
                </c:pt>
                <c:pt idx="19">
                  <c:v>0.57049875000000005</c:v>
                </c:pt>
                <c:pt idx="20">
                  <c:v>0.6005250000000002</c:v>
                </c:pt>
              </c:numCache>
            </c:numRef>
          </c:xVal>
          <c:yVal>
            <c:numRef>
              <c:f>'例題32 非等温PBR'!$S$29:$S$49</c:f>
              <c:numCache>
                <c:formatCode>General</c:formatCode>
                <c:ptCount val="21"/>
                <c:pt idx="0">
                  <c:v>0</c:v>
                </c:pt>
                <c:pt idx="1">
                  <c:v>0.15955056179775284</c:v>
                </c:pt>
                <c:pt idx="2">
                  <c:v>0.45393258426966299</c:v>
                </c:pt>
                <c:pt idx="3">
                  <c:v>0.56067415730337067</c:v>
                </c:pt>
                <c:pt idx="4">
                  <c:v>0.61921348314606739</c:v>
                </c:pt>
                <c:pt idx="5">
                  <c:v>0.66404494382022472</c:v>
                </c:pt>
                <c:pt idx="6">
                  <c:v>0.70112359550561798</c:v>
                </c:pt>
                <c:pt idx="7">
                  <c:v>0.73483146067415728</c:v>
                </c:pt>
                <c:pt idx="8">
                  <c:v>0.76741573033707866</c:v>
                </c:pt>
                <c:pt idx="9">
                  <c:v>0.79662921348314608</c:v>
                </c:pt>
                <c:pt idx="10">
                  <c:v>0.82359550561797756</c:v>
                </c:pt>
                <c:pt idx="11">
                  <c:v>0.85056179775280905</c:v>
                </c:pt>
                <c:pt idx="12">
                  <c:v>0.87528089887640448</c:v>
                </c:pt>
                <c:pt idx="13">
                  <c:v>0.89775280898876408</c:v>
                </c:pt>
                <c:pt idx="14">
                  <c:v>0.91797752808988764</c:v>
                </c:pt>
                <c:pt idx="15">
                  <c:v>0.93595505617977526</c:v>
                </c:pt>
                <c:pt idx="16">
                  <c:v>0.95168539325842694</c:v>
                </c:pt>
                <c:pt idx="17">
                  <c:v>0.96516853932584268</c:v>
                </c:pt>
                <c:pt idx="18">
                  <c:v>0.97584269662921352</c:v>
                </c:pt>
                <c:pt idx="19">
                  <c:v>0.9839325842696629</c:v>
                </c:pt>
                <c:pt idx="20">
                  <c:v>0.98988764044943822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11-42F9-9332-176C15072651}"/>
            </c:ext>
          </c:extLst>
        </c:ser>
        <c:ser>
          <c:idx val="5"/>
          <c:order val="5"/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BASIC化プロ1985!$B$4:$B$23</c:f>
              <c:numCache>
                <c:formatCode>0.00_ </c:formatCode>
                <c:ptCount val="20"/>
                <c:pt idx="0">
                  <c:v>0</c:v>
                </c:pt>
                <c:pt idx="1">
                  <c:v>1.3569510000000003E-2</c:v>
                </c:pt>
                <c:pt idx="2">
                  <c:v>2.3102550000000003E-2</c:v>
                </c:pt>
                <c:pt idx="3">
                  <c:v>3.0144000000000008E-2</c:v>
                </c:pt>
                <c:pt idx="4">
                  <c:v>3.5560500000000009E-2</c:v>
                </c:pt>
                <c:pt idx="5">
                  <c:v>4.0270500000000015E-2</c:v>
                </c:pt>
                <c:pt idx="6">
                  <c:v>4.4509500000000014E-2</c:v>
                </c:pt>
                <c:pt idx="7">
                  <c:v>4.8748500000000007E-2</c:v>
                </c:pt>
                <c:pt idx="8">
                  <c:v>5.3458500000000013E-2</c:v>
                </c:pt>
                <c:pt idx="9">
                  <c:v>5.9110500000000017E-2</c:v>
                </c:pt>
                <c:pt idx="10">
                  <c:v>6.6646500000000011E-2</c:v>
                </c:pt>
                <c:pt idx="11">
                  <c:v>7.7244000000000021E-2</c:v>
                </c:pt>
                <c:pt idx="12">
                  <c:v>9.2316000000000009E-2</c:v>
                </c:pt>
                <c:pt idx="13">
                  <c:v>0.11351100000000003</c:v>
                </c:pt>
                <c:pt idx="14">
                  <c:v>0.14153550000000004</c:v>
                </c:pt>
                <c:pt idx="15">
                  <c:v>0.17662500000000003</c:v>
                </c:pt>
                <c:pt idx="16">
                  <c:v>0.21807300000000007</c:v>
                </c:pt>
                <c:pt idx="17">
                  <c:v>0.26587950000000005</c:v>
                </c:pt>
                <c:pt idx="18">
                  <c:v>0.32239950000000001</c:v>
                </c:pt>
                <c:pt idx="19">
                  <c:v>0.39611100000000005</c:v>
                </c:pt>
              </c:numCache>
            </c:numRef>
          </c:xVal>
          <c:yVal>
            <c:numRef>
              <c:f>BASIC化プロ1985!$C$4:$C$23</c:f>
              <c:numCache>
                <c:formatCode>General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11-42F9-9332-176C1507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800336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'例題32 非等温PBR'!$B$11</c:f>
              <c:strCache>
                <c:ptCount val="1"/>
                <c:pt idx="0">
                  <c:v>xA</c:v>
                </c:pt>
              </c:strCache>
            </c:strRef>
          </c:tx>
          <c:spPr>
            <a:ln w="63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'例題32 非等温PBR'!$A$12:$A$227</c:f>
              <c:numCache>
                <c:formatCode>0.000_ </c:formatCode>
                <c:ptCount val="2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3.0000000000000002E-2</c:v>
                </c:pt>
                <c:pt idx="4">
                  <c:v>0.04</c:v>
                </c:pt>
                <c:pt idx="5">
                  <c:v>4.9999999999999996E-2</c:v>
                </c:pt>
                <c:pt idx="6">
                  <c:v>5.9999999999999991E-2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9.0000000000000011E-2</c:v>
                </c:pt>
                <c:pt idx="10">
                  <c:v>0.10000000000000002</c:v>
                </c:pt>
                <c:pt idx="11">
                  <c:v>0.11000000000000003</c:v>
                </c:pt>
                <c:pt idx="12">
                  <c:v>0.12000000000000004</c:v>
                </c:pt>
                <c:pt idx="13">
                  <c:v>0.13000000000000003</c:v>
                </c:pt>
                <c:pt idx="14">
                  <c:v>0.14000000000000004</c:v>
                </c:pt>
                <c:pt idx="15">
                  <c:v>0.15000000000000005</c:v>
                </c:pt>
                <c:pt idx="16">
                  <c:v>0.16000000000000006</c:v>
                </c:pt>
                <c:pt idx="17">
                  <c:v>0.17000000000000007</c:v>
                </c:pt>
                <c:pt idx="18">
                  <c:v>0.18000000000000008</c:v>
                </c:pt>
                <c:pt idx="19">
                  <c:v>0.19000000000000009</c:v>
                </c:pt>
                <c:pt idx="20">
                  <c:v>0.20000000000000009</c:v>
                </c:pt>
                <c:pt idx="21">
                  <c:v>0.2100000000000001</c:v>
                </c:pt>
                <c:pt idx="22">
                  <c:v>0.22000000000000011</c:v>
                </c:pt>
                <c:pt idx="23">
                  <c:v>0.23000000000000012</c:v>
                </c:pt>
                <c:pt idx="24">
                  <c:v>0.24000000000000013</c:v>
                </c:pt>
                <c:pt idx="25">
                  <c:v>0.25000000000000011</c:v>
                </c:pt>
                <c:pt idx="26">
                  <c:v>0.26000000000000012</c:v>
                </c:pt>
                <c:pt idx="27">
                  <c:v>0.27000000000000013</c:v>
                </c:pt>
                <c:pt idx="28">
                  <c:v>0.28000000000000014</c:v>
                </c:pt>
                <c:pt idx="29">
                  <c:v>0.29000000000000015</c:v>
                </c:pt>
                <c:pt idx="30">
                  <c:v>0.30000000000000016</c:v>
                </c:pt>
                <c:pt idx="31">
                  <c:v>0.31000000000000016</c:v>
                </c:pt>
                <c:pt idx="32">
                  <c:v>0.32000000000000017</c:v>
                </c:pt>
                <c:pt idx="33">
                  <c:v>0.33000000000000018</c:v>
                </c:pt>
                <c:pt idx="34">
                  <c:v>0.34000000000000019</c:v>
                </c:pt>
                <c:pt idx="35">
                  <c:v>0.3500000000000002</c:v>
                </c:pt>
                <c:pt idx="36">
                  <c:v>0.36000000000000021</c:v>
                </c:pt>
                <c:pt idx="37">
                  <c:v>0.37000000000000022</c:v>
                </c:pt>
                <c:pt idx="38">
                  <c:v>0.38000000000000023</c:v>
                </c:pt>
                <c:pt idx="39">
                  <c:v>0.39000000000000024</c:v>
                </c:pt>
                <c:pt idx="40">
                  <c:v>0.40000000000000024</c:v>
                </c:pt>
                <c:pt idx="41">
                  <c:v>0.41000000000000025</c:v>
                </c:pt>
                <c:pt idx="42">
                  <c:v>0.42000000000000026</c:v>
                </c:pt>
                <c:pt idx="43">
                  <c:v>0.43000000000000027</c:v>
                </c:pt>
                <c:pt idx="44">
                  <c:v>0.44000000000000028</c:v>
                </c:pt>
                <c:pt idx="45">
                  <c:v>0.45000000000000029</c:v>
                </c:pt>
                <c:pt idx="46">
                  <c:v>0.4600000000000003</c:v>
                </c:pt>
                <c:pt idx="47">
                  <c:v>0.47000000000000031</c:v>
                </c:pt>
                <c:pt idx="48">
                  <c:v>0.48000000000000032</c:v>
                </c:pt>
                <c:pt idx="49">
                  <c:v>0.49000000000000032</c:v>
                </c:pt>
                <c:pt idx="50">
                  <c:v>0.50000000000000033</c:v>
                </c:pt>
                <c:pt idx="51">
                  <c:v>0.51000000000000034</c:v>
                </c:pt>
                <c:pt idx="52">
                  <c:v>0.52000000000000035</c:v>
                </c:pt>
                <c:pt idx="53">
                  <c:v>0.53000000000000036</c:v>
                </c:pt>
                <c:pt idx="54">
                  <c:v>0.54000000000000037</c:v>
                </c:pt>
                <c:pt idx="55">
                  <c:v>0.55000000000000038</c:v>
                </c:pt>
                <c:pt idx="56">
                  <c:v>0.56000000000000039</c:v>
                </c:pt>
                <c:pt idx="57">
                  <c:v>0.5700000000000004</c:v>
                </c:pt>
                <c:pt idx="58">
                  <c:v>0.5800000000000004</c:v>
                </c:pt>
                <c:pt idx="59">
                  <c:v>0.59000000000000041</c:v>
                </c:pt>
                <c:pt idx="60">
                  <c:v>0.60000000000000042</c:v>
                </c:pt>
              </c:numCache>
            </c:numRef>
          </c:xVal>
          <c:yVal>
            <c:numRef>
              <c:f>'例題32 非等温PBR'!$B$12:$B$227</c:f>
              <c:numCache>
                <c:formatCode>0.000_ </c:formatCode>
                <c:ptCount val="216"/>
                <c:pt idx="0">
                  <c:v>0</c:v>
                </c:pt>
                <c:pt idx="1">
                  <c:v>3.5799539187770575E-2</c:v>
                </c:pt>
                <c:pt idx="2">
                  <c:v>8.4339462899707257E-2</c:v>
                </c:pt>
                <c:pt idx="3">
                  <c:v>0.15440744186931216</c:v>
                </c:pt>
                <c:pt idx="4">
                  <c:v>0.25605084802302003</c:v>
                </c:pt>
                <c:pt idx="5">
                  <c:v>0.36947755069468557</c:v>
                </c:pt>
                <c:pt idx="6">
                  <c:v>0.45205612982747567</c:v>
                </c:pt>
                <c:pt idx="7">
                  <c:v>0.50576399448703413</c:v>
                </c:pt>
                <c:pt idx="8">
                  <c:v>0.54369545535357056</c:v>
                </c:pt>
                <c:pt idx="9">
                  <c:v>0.57296951230262039</c:v>
                </c:pt>
                <c:pt idx="10">
                  <c:v>0.59706338107321977</c:v>
                </c:pt>
                <c:pt idx="11">
                  <c:v>0.61780663435116334</c:v>
                </c:pt>
                <c:pt idx="12">
                  <c:v>0.63624653502519735</c:v>
                </c:pt>
                <c:pt idx="13">
                  <c:v>0.65302598181259497</c:v>
                </c:pt>
                <c:pt idx="14">
                  <c:v>0.66856200513977915</c:v>
                </c:pt>
                <c:pt idx="15">
                  <c:v>0.68313701166103025</c:v>
                </c:pt>
                <c:pt idx="16">
                  <c:v>0.69694875514348686</c:v>
                </c:pt>
                <c:pt idx="17">
                  <c:v>0.71013934450952754</c:v>
                </c:pt>
                <c:pt idx="18">
                  <c:v>0.72281293038197703</c:v>
                </c:pt>
                <c:pt idx="19">
                  <c:v>0.73504694704256512</c:v>
                </c:pt>
                <c:pt idx="20">
                  <c:v>0.74689951640028562</c:v>
                </c:pt>
                <c:pt idx="21">
                  <c:v>0.75841447518909777</c:v>
                </c:pt>
                <c:pt idx="22">
                  <c:v>0.76962487926067624</c:v>
                </c:pt>
                <c:pt idx="23">
                  <c:v>0.78055550245560146</c:v>
                </c:pt>
                <c:pt idx="24">
                  <c:v>0.79122465398014696</c:v>
                </c:pt>
                <c:pt idx="25">
                  <c:v>0.80164552302780234</c:v>
                </c:pt>
                <c:pt idx="26">
                  <c:v>0.81182718875812165</c:v>
                </c:pt>
                <c:pt idx="27">
                  <c:v>0.82177538927790661</c:v>
                </c:pt>
                <c:pt idx="28">
                  <c:v>0.83149311460584885</c:v>
                </c:pt>
                <c:pt idx="29">
                  <c:v>0.84098106973865228</c:v>
                </c:pt>
                <c:pt idx="30">
                  <c:v>0.85023804129982117</c:v>
                </c:pt>
                <c:pt idx="31">
                  <c:v>0.85926119266044509</c:v>
                </c:pt>
                <c:pt idx="32">
                  <c:v>0.86804630651239889</c:v>
                </c:pt>
                <c:pt idx="33">
                  <c:v>0.87658798977828079</c:v>
                </c:pt>
                <c:pt idx="34">
                  <c:v>0.88487985288914583</c:v>
                </c:pt>
                <c:pt idx="35">
                  <c:v>0.89291467346528286</c:v>
                </c:pt>
                <c:pt idx="36">
                  <c:v>0.90068455302447592</c:v>
                </c:pt>
                <c:pt idx="37">
                  <c:v>0.90818107431093664</c:v>
                </c:pt>
                <c:pt idx="38">
                  <c:v>0.91539546601755961</c:v>
                </c:pt>
                <c:pt idx="39">
                  <c:v>0.92231878091180863</c:v>
                </c:pt>
                <c:pt idx="40">
                  <c:v>0.92894209252222937</c:v>
                </c:pt>
                <c:pt idx="41">
                  <c:v>0.93525671444637171</c:v>
                </c:pt>
                <c:pt idx="42">
                  <c:v>0.9412544448486263</c:v>
                </c:pt>
                <c:pt idx="43">
                  <c:v>0.94692783668485325</c:v>
                </c:pt>
                <c:pt idx="44">
                  <c:v>0.95227049150921217</c:v>
                </c:pt>
                <c:pt idx="45">
                  <c:v>0.95727737134557034</c:v>
                </c:pt>
                <c:pt idx="46">
                  <c:v>0.961945119115731</c:v>
                </c:pt>
                <c:pt idx="47">
                  <c:v>0.96627237375213959</c:v>
                </c:pt>
                <c:pt idx="48">
                  <c:v>0.9702600618365963</c:v>
                </c:pt>
                <c:pt idx="49">
                  <c:v>0.9739116440717478</c:v>
                </c:pt>
                <c:pt idx="50">
                  <c:v>0.97723329295231209</c:v>
                </c:pt>
                <c:pt idx="51">
                  <c:v>0.98023397854194227</c:v>
                </c:pt>
                <c:pt idx="52">
                  <c:v>0.98292544299049101</c:v>
                </c:pt>
                <c:pt idx="53">
                  <c:v>0.98532205162160347</c:v>
                </c:pt>
                <c:pt idx="54">
                  <c:v>0.98744051868826865</c:v>
                </c:pt>
                <c:pt idx="55">
                  <c:v>0.98929951806379091</c:v>
                </c:pt>
                <c:pt idx="56">
                  <c:v>0.99091920137351464</c:v>
                </c:pt>
                <c:pt idx="57">
                  <c:v>0.9923206562386615</c:v>
                </c:pt>
                <c:pt idx="58">
                  <c:v>0.99352534347934107</c:v>
                </c:pt>
                <c:pt idx="59">
                  <c:v>0.99455455314058905</c:v>
                </c:pt>
                <c:pt idx="60">
                  <c:v>0.99542891497901742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11-42F9-9332-176C1507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800336"/>
        <c:axId val="1"/>
      </c:scatterChart>
      <c:scatterChart>
        <c:scatterStyle val="lineMarker"/>
        <c:varyColors val="0"/>
        <c:ser>
          <c:idx val="1"/>
          <c:order val="1"/>
          <c:tx>
            <c:v>T</c:v>
          </c:tx>
          <c:spPr>
            <a:ln w="63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'例題32 非等温PBR'!$A$12:$A$227</c:f>
              <c:numCache>
                <c:formatCode>0.000_ </c:formatCode>
                <c:ptCount val="2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3.0000000000000002E-2</c:v>
                </c:pt>
                <c:pt idx="4">
                  <c:v>0.04</c:v>
                </c:pt>
                <c:pt idx="5">
                  <c:v>4.9999999999999996E-2</c:v>
                </c:pt>
                <c:pt idx="6">
                  <c:v>5.9999999999999991E-2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9.0000000000000011E-2</c:v>
                </c:pt>
                <c:pt idx="10">
                  <c:v>0.10000000000000002</c:v>
                </c:pt>
                <c:pt idx="11">
                  <c:v>0.11000000000000003</c:v>
                </c:pt>
                <c:pt idx="12">
                  <c:v>0.12000000000000004</c:v>
                </c:pt>
                <c:pt idx="13">
                  <c:v>0.13000000000000003</c:v>
                </c:pt>
                <c:pt idx="14">
                  <c:v>0.14000000000000004</c:v>
                </c:pt>
                <c:pt idx="15">
                  <c:v>0.15000000000000005</c:v>
                </c:pt>
                <c:pt idx="16">
                  <c:v>0.16000000000000006</c:v>
                </c:pt>
                <c:pt idx="17">
                  <c:v>0.17000000000000007</c:v>
                </c:pt>
                <c:pt idx="18">
                  <c:v>0.18000000000000008</c:v>
                </c:pt>
                <c:pt idx="19">
                  <c:v>0.19000000000000009</c:v>
                </c:pt>
                <c:pt idx="20">
                  <c:v>0.20000000000000009</c:v>
                </c:pt>
                <c:pt idx="21">
                  <c:v>0.2100000000000001</c:v>
                </c:pt>
                <c:pt idx="22">
                  <c:v>0.22000000000000011</c:v>
                </c:pt>
                <c:pt idx="23">
                  <c:v>0.23000000000000012</c:v>
                </c:pt>
                <c:pt idx="24">
                  <c:v>0.24000000000000013</c:v>
                </c:pt>
                <c:pt idx="25">
                  <c:v>0.25000000000000011</c:v>
                </c:pt>
                <c:pt idx="26">
                  <c:v>0.26000000000000012</c:v>
                </c:pt>
                <c:pt idx="27">
                  <c:v>0.27000000000000013</c:v>
                </c:pt>
                <c:pt idx="28">
                  <c:v>0.28000000000000014</c:v>
                </c:pt>
                <c:pt idx="29">
                  <c:v>0.29000000000000015</c:v>
                </c:pt>
                <c:pt idx="30">
                  <c:v>0.30000000000000016</c:v>
                </c:pt>
                <c:pt idx="31">
                  <c:v>0.31000000000000016</c:v>
                </c:pt>
                <c:pt idx="32">
                  <c:v>0.32000000000000017</c:v>
                </c:pt>
                <c:pt idx="33">
                  <c:v>0.33000000000000018</c:v>
                </c:pt>
                <c:pt idx="34">
                  <c:v>0.34000000000000019</c:v>
                </c:pt>
                <c:pt idx="35">
                  <c:v>0.3500000000000002</c:v>
                </c:pt>
                <c:pt idx="36">
                  <c:v>0.36000000000000021</c:v>
                </c:pt>
                <c:pt idx="37">
                  <c:v>0.37000000000000022</c:v>
                </c:pt>
                <c:pt idx="38">
                  <c:v>0.38000000000000023</c:v>
                </c:pt>
                <c:pt idx="39">
                  <c:v>0.39000000000000024</c:v>
                </c:pt>
                <c:pt idx="40">
                  <c:v>0.40000000000000024</c:v>
                </c:pt>
                <c:pt idx="41">
                  <c:v>0.41000000000000025</c:v>
                </c:pt>
                <c:pt idx="42">
                  <c:v>0.42000000000000026</c:v>
                </c:pt>
                <c:pt idx="43">
                  <c:v>0.43000000000000027</c:v>
                </c:pt>
                <c:pt idx="44">
                  <c:v>0.44000000000000028</c:v>
                </c:pt>
                <c:pt idx="45">
                  <c:v>0.45000000000000029</c:v>
                </c:pt>
                <c:pt idx="46">
                  <c:v>0.4600000000000003</c:v>
                </c:pt>
                <c:pt idx="47">
                  <c:v>0.47000000000000031</c:v>
                </c:pt>
                <c:pt idx="48">
                  <c:v>0.48000000000000032</c:v>
                </c:pt>
                <c:pt idx="49">
                  <c:v>0.49000000000000032</c:v>
                </c:pt>
                <c:pt idx="50">
                  <c:v>0.50000000000000033</c:v>
                </c:pt>
                <c:pt idx="51">
                  <c:v>0.51000000000000034</c:v>
                </c:pt>
                <c:pt idx="52">
                  <c:v>0.52000000000000035</c:v>
                </c:pt>
                <c:pt idx="53">
                  <c:v>0.53000000000000036</c:v>
                </c:pt>
                <c:pt idx="54">
                  <c:v>0.54000000000000037</c:v>
                </c:pt>
                <c:pt idx="55">
                  <c:v>0.55000000000000038</c:v>
                </c:pt>
                <c:pt idx="56">
                  <c:v>0.56000000000000039</c:v>
                </c:pt>
                <c:pt idx="57">
                  <c:v>0.5700000000000004</c:v>
                </c:pt>
                <c:pt idx="58">
                  <c:v>0.5800000000000004</c:v>
                </c:pt>
                <c:pt idx="59">
                  <c:v>0.59000000000000041</c:v>
                </c:pt>
                <c:pt idx="60">
                  <c:v>0.60000000000000042</c:v>
                </c:pt>
              </c:numCache>
            </c:numRef>
          </c:xVal>
          <c:yVal>
            <c:numRef>
              <c:f>'例題32 非等温PBR'!$C$12:$C$227</c:f>
              <c:numCache>
                <c:formatCode>0.0_ </c:formatCode>
                <c:ptCount val="216"/>
                <c:pt idx="0" formatCode="0.00_ ">
                  <c:v>398.15</c:v>
                </c:pt>
                <c:pt idx="1">
                  <c:v>404.90661570570916</c:v>
                </c:pt>
                <c:pt idx="2">
                  <c:v>414.12390346007157</c:v>
                </c:pt>
                <c:pt idx="3">
                  <c:v>427.55323719841175</c:v>
                </c:pt>
                <c:pt idx="4">
                  <c:v>447.18603754442961</c:v>
                </c:pt>
                <c:pt idx="5">
                  <c:v>468.88506584864882</c:v>
                </c:pt>
                <c:pt idx="6">
                  <c:v>483.87907842468508</c:v>
                </c:pt>
                <c:pt idx="7">
                  <c:v>492.67297465071965</c:v>
                </c:pt>
                <c:pt idx="8">
                  <c:v>498.0573081182535</c:v>
                </c:pt>
                <c:pt idx="9">
                  <c:v>501.55566295611726</c:v>
                </c:pt>
                <c:pt idx="10">
                  <c:v>503.91828385625814</c:v>
                </c:pt>
                <c:pt idx="11">
                  <c:v>505.54340430502356</c:v>
                </c:pt>
                <c:pt idx="12">
                  <c:v>506.6609985546616</c:v>
                </c:pt>
                <c:pt idx="13">
                  <c:v>507.41347880547636</c:v>
                </c:pt>
                <c:pt idx="14">
                  <c:v>507.89401906331813</c:v>
                </c:pt>
                <c:pt idx="15">
                  <c:v>508.16625526282246</c:v>
                </c:pt>
                <c:pt idx="16">
                  <c:v>508.27513466771569</c:v>
                </c:pt>
                <c:pt idx="17">
                  <c:v>508.25324925740358</c:v>
                </c:pt>
                <c:pt idx="18">
                  <c:v>508.12471889912848</c:v>
                </c:pt>
                <c:pt idx="19">
                  <c:v>507.90767334894502</c:v>
                </c:pt>
                <c:pt idx="20">
                  <c:v>507.61589595717845</c:v>
                </c:pt>
                <c:pt idx="21">
                  <c:v>507.25994584846313</c:v>
                </c:pt>
                <c:pt idx="22">
                  <c:v>506.84794440558926</c:v>
                </c:pt>
                <c:pt idx="23">
                  <c:v>506.38613912117756</c:v>
                </c:pt>
                <c:pt idx="24">
                  <c:v>505.87931587046836</c:v>
                </c:pt>
                <c:pt idx="25">
                  <c:v>505.33110557208909</c:v>
                </c:pt>
                <c:pt idx="26">
                  <c:v>504.74421576864944</c:v>
                </c:pt>
                <c:pt idx="27">
                  <c:v>504.12060790599816</c:v>
                </c:pt>
                <c:pt idx="28">
                  <c:v>503.46163477946652</c:v>
                </c:pt>
                <c:pt idx="29">
                  <c:v>502.76814844576279</c:v>
                </c:pt>
                <c:pt idx="30">
                  <c:v>502.04058609321601</c:v>
                </c:pt>
                <c:pt idx="31">
                  <c:v>501.27903944525809</c:v>
                </c:pt>
                <c:pt idx="32">
                  <c:v>500.48331194462548</c:v>
                </c:pt>
                <c:pt idx="33">
                  <c:v>499.65296703801255</c:v>
                </c:pt>
                <c:pt idx="34">
                  <c:v>498.78737022755519</c:v>
                </c:pt>
                <c:pt idx="35">
                  <c:v>497.88572709173513</c:v>
                </c:pt>
                <c:pt idx="36">
                  <c:v>496.94711914411829</c:v>
                </c:pt>
                <c:pt idx="37">
                  <c:v>495.97053914875681</c:v>
                </c:pt>
                <c:pt idx="38">
                  <c:v>494.95492730944682</c:v>
                </c:pt>
                <c:pt idx="39">
                  <c:v>493.89920956372089</c:v>
                </c:pt>
                <c:pt idx="40">
                  <c:v>492.80233901012377</c:v>
                </c:pt>
                <c:pt idx="41">
                  <c:v>491.66334124763239</c:v>
                </c:pt>
                <c:pt idx="42">
                  <c:v>490.48136407805191</c:v>
                </c:pt>
                <c:pt idx="43">
                  <c:v>489.25573158755952</c:v>
                </c:pt>
                <c:pt idx="44">
                  <c:v>487.98600206145704</c:v>
                </c:pt>
                <c:pt idx="45">
                  <c:v>486.67202849066734</c:v>
                </c:pt>
                <c:pt idx="46">
                  <c:v>485.31401961811065</c:v>
                </c:pt>
                <c:pt idx="47">
                  <c:v>483.91259860125018</c:v>
                </c:pt>
                <c:pt idx="48">
                  <c:v>482.46885553018529</c:v>
                </c:pt>
                <c:pt idx="49">
                  <c:v>480.98438937915125</c:v>
                </c:pt>
                <c:pt idx="50">
                  <c:v>479.46133465635961</c:v>
                </c:pt>
                <c:pt idx="51">
                  <c:v>477.90236823068796</c:v>
                </c:pt>
                <c:pt idx="52">
                  <c:v>476.31069269160878</c:v>
                </c:pt>
                <c:pt idx="53">
                  <c:v>474.68999418461232</c:v>
                </c:pt>
                <c:pt idx="54">
                  <c:v>473.04437486043736</c:v>
                </c:pt>
                <c:pt idx="55">
                  <c:v>471.37826262422817</c:v>
                </c:pt>
                <c:pt idx="56">
                  <c:v>469.69630337835207</c:v>
                </c:pt>
                <c:pt idx="57">
                  <c:v>468.00324297254895</c:v>
                </c:pt>
                <c:pt idx="58">
                  <c:v>466.3038072159477</c:v>
                </c:pt>
                <c:pt idx="59">
                  <c:v>464.60258834144247</c:v>
                </c:pt>
                <c:pt idx="60">
                  <c:v>462.90394525013062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11-42F9-9332-176C15072651}"/>
            </c:ext>
          </c:extLst>
        </c:ser>
        <c:ser>
          <c:idx val="2"/>
          <c:order val="2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'例題32 非等温PBR'!$O$29:$O$49</c:f>
              <c:numCache>
                <c:formatCode>General</c:formatCode>
                <c:ptCount val="21"/>
                <c:pt idx="0">
                  <c:v>0</c:v>
                </c:pt>
                <c:pt idx="1">
                  <c:v>3.0026250000000004E-2</c:v>
                </c:pt>
                <c:pt idx="2">
                  <c:v>6.0052500000000009E-2</c:v>
                </c:pt>
                <c:pt idx="3">
                  <c:v>9.0078750000000013E-2</c:v>
                </c:pt>
                <c:pt idx="4">
                  <c:v>0.12010500000000002</c:v>
                </c:pt>
                <c:pt idx="5">
                  <c:v>0.15013125000000005</c:v>
                </c:pt>
                <c:pt idx="6">
                  <c:v>0.18015750000000003</c:v>
                </c:pt>
                <c:pt idx="7">
                  <c:v>0.21018375</c:v>
                </c:pt>
                <c:pt idx="8">
                  <c:v>0.24021000000000003</c:v>
                </c:pt>
                <c:pt idx="9">
                  <c:v>0.27023625000000007</c:v>
                </c:pt>
                <c:pt idx="10">
                  <c:v>0.3002625000000001</c:v>
                </c:pt>
                <c:pt idx="11">
                  <c:v>0.33028875000000008</c:v>
                </c:pt>
                <c:pt idx="12">
                  <c:v>0.36031500000000005</c:v>
                </c:pt>
                <c:pt idx="13">
                  <c:v>0.39034125000000008</c:v>
                </c:pt>
                <c:pt idx="14">
                  <c:v>0.42036750000000001</c:v>
                </c:pt>
                <c:pt idx="15">
                  <c:v>0.45039375000000009</c:v>
                </c:pt>
                <c:pt idx="16">
                  <c:v>0.48042000000000007</c:v>
                </c:pt>
                <c:pt idx="17">
                  <c:v>0.5104462500000001</c:v>
                </c:pt>
                <c:pt idx="18">
                  <c:v>0.54047250000000013</c:v>
                </c:pt>
                <c:pt idx="19">
                  <c:v>0.57049875000000005</c:v>
                </c:pt>
                <c:pt idx="20">
                  <c:v>0.6005250000000002</c:v>
                </c:pt>
              </c:numCache>
            </c:numRef>
          </c:xVal>
          <c:yVal>
            <c:numRef>
              <c:f>'例題32 非等温PBR'!$Q$29:$Q$49</c:f>
              <c:numCache>
                <c:formatCode>General</c:formatCode>
                <c:ptCount val="21"/>
                <c:pt idx="0">
                  <c:v>398</c:v>
                </c:pt>
                <c:pt idx="1">
                  <c:v>430.4</c:v>
                </c:pt>
                <c:pt idx="2">
                  <c:v>488.2</c:v>
                </c:pt>
                <c:pt idx="3">
                  <c:v>503.7</c:v>
                </c:pt>
                <c:pt idx="4">
                  <c:v>508.2</c:v>
                </c:pt>
                <c:pt idx="5">
                  <c:v>509.4</c:v>
                </c:pt>
                <c:pt idx="6">
                  <c:v>509.3</c:v>
                </c:pt>
                <c:pt idx="7">
                  <c:v>508.4</c:v>
                </c:pt>
                <c:pt idx="8">
                  <c:v>507</c:v>
                </c:pt>
                <c:pt idx="9">
                  <c:v>505.3</c:v>
                </c:pt>
                <c:pt idx="10">
                  <c:v>503.4</c:v>
                </c:pt>
                <c:pt idx="11">
                  <c:v>501.2</c:v>
                </c:pt>
                <c:pt idx="12">
                  <c:v>498.7</c:v>
                </c:pt>
                <c:pt idx="13">
                  <c:v>496</c:v>
                </c:pt>
                <c:pt idx="14">
                  <c:v>493</c:v>
                </c:pt>
                <c:pt idx="15">
                  <c:v>489.7</c:v>
                </c:pt>
                <c:pt idx="16">
                  <c:v>486.1</c:v>
                </c:pt>
                <c:pt idx="17">
                  <c:v>482.1</c:v>
                </c:pt>
                <c:pt idx="18">
                  <c:v>477.8</c:v>
                </c:pt>
                <c:pt idx="19">
                  <c:v>473.2</c:v>
                </c:pt>
                <c:pt idx="20">
                  <c:v>468.3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11-42F9-9332-176C15072651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'例題32 非等温PBR'!$M$55:$M$56</c:f>
              <c:numCache>
                <c:formatCode>General</c:formatCode>
                <c:ptCount val="2"/>
                <c:pt idx="0">
                  <c:v>0.1</c:v>
                </c:pt>
                <c:pt idx="1">
                  <c:v>0.6</c:v>
                </c:pt>
              </c:numCache>
            </c:numRef>
          </c:xVal>
          <c:yVal>
            <c:numRef>
              <c:f>'例題32 非等温PBR'!$N$55:$N$56</c:f>
              <c:numCache>
                <c:formatCode>General</c:formatCode>
                <c:ptCount val="2"/>
                <c:pt idx="0">
                  <c:v>373.15</c:v>
                </c:pt>
                <c:pt idx="1">
                  <c:v>373.15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11-42F9-9332-176C15072651}"/>
            </c:ext>
          </c:extLst>
        </c:ser>
        <c:ser>
          <c:idx val="6"/>
          <c:order val="6"/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BASIC化プロ1985!$B$4:$B$23</c:f>
              <c:numCache>
                <c:formatCode>0.00_ </c:formatCode>
                <c:ptCount val="20"/>
                <c:pt idx="0">
                  <c:v>0</c:v>
                </c:pt>
                <c:pt idx="1">
                  <c:v>1.3569510000000003E-2</c:v>
                </c:pt>
                <c:pt idx="2">
                  <c:v>2.3102550000000003E-2</c:v>
                </c:pt>
                <c:pt idx="3">
                  <c:v>3.0144000000000008E-2</c:v>
                </c:pt>
                <c:pt idx="4">
                  <c:v>3.5560500000000009E-2</c:v>
                </c:pt>
                <c:pt idx="5">
                  <c:v>4.0270500000000015E-2</c:v>
                </c:pt>
                <c:pt idx="6">
                  <c:v>4.4509500000000014E-2</c:v>
                </c:pt>
                <c:pt idx="7">
                  <c:v>4.8748500000000007E-2</c:v>
                </c:pt>
                <c:pt idx="8">
                  <c:v>5.3458500000000013E-2</c:v>
                </c:pt>
                <c:pt idx="9">
                  <c:v>5.9110500000000017E-2</c:v>
                </c:pt>
                <c:pt idx="10">
                  <c:v>6.6646500000000011E-2</c:v>
                </c:pt>
                <c:pt idx="11">
                  <c:v>7.7244000000000021E-2</c:v>
                </c:pt>
                <c:pt idx="12">
                  <c:v>9.2316000000000009E-2</c:v>
                </c:pt>
                <c:pt idx="13">
                  <c:v>0.11351100000000003</c:v>
                </c:pt>
                <c:pt idx="14">
                  <c:v>0.14153550000000004</c:v>
                </c:pt>
                <c:pt idx="15">
                  <c:v>0.17662500000000003</c:v>
                </c:pt>
                <c:pt idx="16">
                  <c:v>0.21807300000000007</c:v>
                </c:pt>
                <c:pt idx="17">
                  <c:v>0.26587950000000005</c:v>
                </c:pt>
                <c:pt idx="18">
                  <c:v>0.32239950000000001</c:v>
                </c:pt>
                <c:pt idx="19">
                  <c:v>0.39611100000000005</c:v>
                </c:pt>
              </c:numCache>
            </c:numRef>
          </c:xVal>
          <c:yVal>
            <c:numRef>
              <c:f>BASIC化プロ1985!$E$4:$E$23</c:f>
              <c:numCache>
                <c:formatCode>General</c:formatCode>
                <c:ptCount val="20"/>
                <c:pt idx="0">
                  <c:v>398.15</c:v>
                </c:pt>
                <c:pt idx="1">
                  <c:v>407.54999999999995</c:v>
                </c:pt>
                <c:pt idx="2">
                  <c:v>417.04999999999995</c:v>
                </c:pt>
                <c:pt idx="3">
                  <c:v>426.54999999999995</c:v>
                </c:pt>
                <c:pt idx="4">
                  <c:v>436.14</c:v>
                </c:pt>
                <c:pt idx="5">
                  <c:v>445.67999999999995</c:v>
                </c:pt>
                <c:pt idx="6">
                  <c:v>455.28999999999996</c:v>
                </c:pt>
                <c:pt idx="7">
                  <c:v>464.76</c:v>
                </c:pt>
                <c:pt idx="8">
                  <c:v>474.06999999999994</c:v>
                </c:pt>
                <c:pt idx="9">
                  <c:v>483.05999999999995</c:v>
                </c:pt>
                <c:pt idx="10">
                  <c:v>491.53</c:v>
                </c:pt>
                <c:pt idx="11">
                  <c:v>499.13</c:v>
                </c:pt>
                <c:pt idx="12">
                  <c:v>505.34999999999997</c:v>
                </c:pt>
                <c:pt idx="13">
                  <c:v>509.80999999999995</c:v>
                </c:pt>
                <c:pt idx="14">
                  <c:v>512.13</c:v>
                </c:pt>
                <c:pt idx="15">
                  <c:v>512.42999999999995</c:v>
                </c:pt>
                <c:pt idx="16">
                  <c:v>510.96</c:v>
                </c:pt>
                <c:pt idx="17">
                  <c:v>507.9</c:v>
                </c:pt>
                <c:pt idx="18">
                  <c:v>502.90999999999997</c:v>
                </c:pt>
                <c:pt idx="19">
                  <c:v>494.28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E11-42F9-9332-176C1507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975800336"/>
        <c:scaling>
          <c:orientation val="minMax"/>
          <c:max val="0.6000000000000000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W [kg]</a:t>
                </a:r>
              </a:p>
            </c:rich>
          </c:tx>
          <c:layout>
            <c:manualLayout>
              <c:xMode val="edge"/>
              <c:yMode val="edge"/>
              <c:x val="0.45128318129803008"/>
              <c:y val="0.89873788047979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x</a:t>
                </a:r>
                <a:r>
                  <a:rPr lang="en-US" sz="1200" baseline="-25000"/>
                  <a:t>A</a:t>
                </a:r>
              </a:p>
            </c:rich>
          </c:tx>
          <c:layout>
            <c:manualLayout>
              <c:xMode val="edge"/>
              <c:yMode val="edge"/>
              <c:x val="4.8718070708310066E-2"/>
              <c:y val="0.4135038135540840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75800336"/>
        <c:crosses val="autoZero"/>
        <c:crossBetween val="midCat"/>
        <c:majorUnit val="0.2"/>
        <c:minorUnit val="0.1"/>
      </c:valAx>
      <c:valAx>
        <c:axId val="3"/>
        <c:scaling>
          <c:orientation val="minMax"/>
        </c:scaling>
        <c:delete val="1"/>
        <c:axPos val="b"/>
        <c:numFmt formatCode="0.000_ 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550"/>
          <c:min val="350"/>
        </c:scaling>
        <c:delete val="0"/>
        <c:axPos val="r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 [K]</a:t>
                </a:r>
              </a:p>
            </c:rich>
          </c:tx>
          <c:layout>
            <c:manualLayout>
              <c:xMode val="edge"/>
              <c:yMode val="edge"/>
              <c:x val="0.89487403564211654"/>
              <c:y val="0.3839678268716494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midCat"/>
        <c:majorUnit val="50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6</xdr:row>
          <xdr:rowOff>137160</xdr:rowOff>
        </xdr:from>
        <xdr:to>
          <xdr:col>4</xdr:col>
          <xdr:colOff>38100</xdr:colOff>
          <xdr:row>8</xdr:row>
          <xdr:rowOff>99060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Runge-Kutta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607631</xdr:colOff>
      <xdr:row>31</xdr:row>
      <xdr:rowOff>162410</xdr:rowOff>
    </xdr:from>
    <xdr:to>
      <xdr:col>10</xdr:col>
      <xdr:colOff>53524</xdr:colOff>
      <xdr:row>49</xdr:row>
      <xdr:rowOff>41412</xdr:rowOff>
    </xdr:to>
    <xdr:graphicFrame macro="">
      <xdr:nvGraphicFramePr>
        <xdr:cNvPr id="1044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520212</xdr:colOff>
      <xdr:row>49</xdr:row>
      <xdr:rowOff>29309</xdr:rowOff>
    </xdr:from>
    <xdr:to>
      <xdr:col>9</xdr:col>
      <xdr:colOff>183173</xdr:colOff>
      <xdr:row>63</xdr:row>
      <xdr:rowOff>73270</xdr:rowOff>
    </xdr:to>
    <xdr:graphicFrame macro="">
      <xdr:nvGraphicFramePr>
        <xdr:cNvPr id="4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42729</xdr:colOff>
      <xdr:row>13</xdr:row>
      <xdr:rowOff>49853</xdr:rowOff>
    </xdr:from>
    <xdr:to>
      <xdr:col>4</xdr:col>
      <xdr:colOff>413046</xdr:colOff>
      <xdr:row>15</xdr:row>
      <xdr:rowOff>142920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9738" y="2414189"/>
          <a:ext cx="2015383" cy="449142"/>
        </a:xfrm>
        <a:prstGeom prst="rect">
          <a:avLst/>
        </a:prstGeom>
      </xdr:spPr>
    </xdr:pic>
    <xdr:clientData/>
  </xdr:twoCellAnchor>
  <xdr:twoCellAnchor editAs="oneCell">
    <xdr:from>
      <xdr:col>1</xdr:col>
      <xdr:colOff>21365</xdr:colOff>
      <xdr:row>15</xdr:row>
      <xdr:rowOff>128187</xdr:rowOff>
    </xdr:from>
    <xdr:to>
      <xdr:col>4</xdr:col>
      <xdr:colOff>398804</xdr:colOff>
      <xdr:row>17</xdr:row>
      <xdr:rowOff>171220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8374" y="2848598"/>
          <a:ext cx="2022505" cy="399108"/>
        </a:xfrm>
        <a:prstGeom prst="rect">
          <a:avLst/>
        </a:prstGeom>
      </xdr:spPr>
    </xdr:pic>
    <xdr:clientData/>
  </xdr:twoCellAnchor>
  <xdr:twoCellAnchor editAs="oneCell">
    <xdr:from>
      <xdr:col>1</xdr:col>
      <xdr:colOff>49851</xdr:colOff>
      <xdr:row>17</xdr:row>
      <xdr:rowOff>149551</xdr:rowOff>
    </xdr:from>
    <xdr:to>
      <xdr:col>4</xdr:col>
      <xdr:colOff>284860</xdr:colOff>
      <xdr:row>20</xdr:row>
      <xdr:rowOff>64036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6860" y="3226037"/>
          <a:ext cx="1880075" cy="448597"/>
        </a:xfrm>
        <a:prstGeom prst="rect">
          <a:avLst/>
        </a:prstGeom>
      </xdr:spPr>
    </xdr:pic>
    <xdr:clientData/>
  </xdr:twoCellAnchor>
  <xdr:twoCellAnchor editAs="oneCell">
    <xdr:from>
      <xdr:col>1</xdr:col>
      <xdr:colOff>35607</xdr:colOff>
      <xdr:row>20</xdr:row>
      <xdr:rowOff>49851</xdr:rowOff>
    </xdr:from>
    <xdr:to>
      <xdr:col>4</xdr:col>
      <xdr:colOff>363195</xdr:colOff>
      <xdr:row>22</xdr:row>
      <xdr:rowOff>113032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2616" y="3660449"/>
          <a:ext cx="1972654" cy="419256"/>
        </a:xfrm>
        <a:prstGeom prst="rect">
          <a:avLst/>
        </a:prstGeom>
      </xdr:spPr>
    </xdr:pic>
    <xdr:clientData/>
  </xdr:twoCellAnchor>
  <xdr:twoCellAnchor editAs="oneCell">
    <xdr:from>
      <xdr:col>8</xdr:col>
      <xdr:colOff>85459</xdr:colOff>
      <xdr:row>16</xdr:row>
      <xdr:rowOff>156674</xdr:rowOff>
    </xdr:from>
    <xdr:to>
      <xdr:col>11</xdr:col>
      <xdr:colOff>455776</xdr:colOff>
      <xdr:row>19</xdr:row>
      <xdr:rowOff>71918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148842" y="3055123"/>
          <a:ext cx="2848598" cy="44935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0.34623</cdr:x>
      <cdr:y>0.55023</cdr:y>
    </cdr:from>
    <cdr:to>
      <cdr:x>0.43862</cdr:x>
      <cdr:y>0.64745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4111" y="1617208"/>
          <a:ext cx="414686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lang="en-US" altLang="ja-JP" sz="1200" baseline="-250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0.53865</cdr:x>
      <cdr:y>0.48542</cdr:y>
    </cdr:from>
    <cdr:to>
      <cdr:x>0.63103</cdr:x>
      <cdr:y>0.58264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417805" y="1426708"/>
          <a:ext cx="414687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0.50059</cdr:x>
      <cdr:y>0.34765</cdr:y>
    </cdr:from>
    <cdr:to>
      <cdr:x>0.59298</cdr:x>
      <cdr:y>0.44487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237779" y="994033"/>
          <a:ext cx="413013" cy="277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0.62504</cdr:x>
      <cdr:y>0.40903</cdr:y>
    </cdr:from>
    <cdr:to>
      <cdr:x>0.74877</cdr:x>
      <cdr:y>0.48773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805608" y="1202190"/>
          <a:ext cx="555355" cy="231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0.58962</cdr:x>
      <cdr:y>0.33727</cdr:y>
    </cdr:from>
    <cdr:to>
      <cdr:x>0.71845</cdr:x>
      <cdr:y>0.49931</cdr:y>
    </cdr:to>
    <cdr:cxnSp macro="">
      <cdr:nvCxnSpPr>
        <cdr:cNvPr id="7" name="直線コネクタ 6"/>
        <cdr:cNvCxnSpPr/>
      </cdr:nvCxnSpPr>
      <cdr:spPr>
        <a:xfrm xmlns:a="http://schemas.openxmlformats.org/drawingml/2006/main" flipV="1">
          <a:off x="2646588" y="991281"/>
          <a:ext cx="578303" cy="47625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0.59113</cdr:x>
      <cdr:y>0.30665</cdr:y>
    </cdr:from>
    <cdr:to>
      <cdr:x>0.60977</cdr:x>
      <cdr:y>0.50162</cdr:y>
    </cdr:to>
    <cdr:cxnSp macro="">
      <cdr:nvCxnSpPr>
        <cdr:cNvPr id="8" name="直線コネクタ 7"/>
        <cdr:cNvCxnSpPr/>
      </cdr:nvCxnSpPr>
      <cdr:spPr>
        <a:xfrm xmlns:a="http://schemas.openxmlformats.org/drawingml/2006/main" flipV="1">
          <a:off x="2642537" y="876804"/>
          <a:ext cx="83327" cy="557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</cdr:x>
      <cdr:y>0.32114</cdr:y>
    </cdr:from>
    <cdr:to>
      <cdr:x>0.36226</cdr:x>
      <cdr:y>0.55718</cdr:y>
    </cdr:to>
    <cdr:cxnSp macro="">
      <cdr:nvCxnSpPr>
        <cdr:cNvPr id="10" name="直線コネクタ 9"/>
        <cdr:cNvCxnSpPr/>
      </cdr:nvCxnSpPr>
      <cdr:spPr>
        <a:xfrm xmlns:a="http://schemas.openxmlformats.org/drawingml/2006/main" flipH="1" flipV="1">
          <a:off x="1475191" y="918217"/>
          <a:ext cx="144226" cy="6749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0.25369</cdr:x>
      <cdr:y>0.4831</cdr:y>
    </cdr:from>
    <cdr:to>
      <cdr:x>0.34608</cdr:x>
      <cdr:y>0.58032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1138733" y="1419905"/>
          <a:ext cx="414687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0.36681</cdr:x>
      <cdr:y>0.27479</cdr:y>
    </cdr:from>
    <cdr:to>
      <cdr:x>0.40781</cdr:x>
      <cdr:y>0.56875</cdr:y>
    </cdr:to>
    <cdr:cxnSp macro="">
      <cdr:nvCxnSpPr>
        <cdr:cNvPr id="12" name="直線コネクタ 11"/>
        <cdr:cNvCxnSpPr/>
      </cdr:nvCxnSpPr>
      <cdr:spPr>
        <a:xfrm xmlns:a="http://schemas.openxmlformats.org/drawingml/2006/main" flipV="1">
          <a:off x="1639756" y="785695"/>
          <a:ext cx="183304" cy="84051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0.38121</cdr:x>
      <cdr:y>0.40551</cdr:y>
    </cdr:from>
    <cdr:to>
      <cdr:x>0.50493</cdr:x>
      <cdr:y>0.50042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1824920" y="1180991"/>
          <a:ext cx="592275" cy="276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0.48814</cdr:x>
      <cdr:y>0.6414</cdr:y>
    </cdr:from>
    <cdr:to>
      <cdr:x>0.58052</cdr:x>
      <cdr:y>0.73862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336847" y="1867981"/>
          <a:ext cx="442243" cy="283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r>
            <a:rPr lang="en-US" altLang="ja-JP" sz="1200" baseline="-250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0.28076</cdr:x>
      <cdr:y>0.27926</cdr:y>
    </cdr:from>
    <cdr:to>
      <cdr:x>0.39898</cdr:x>
      <cdr:y>0.39913</cdr:y>
    </cdr:to>
    <cdr:cxnSp macro="">
      <cdr:nvCxnSpPr>
        <cdr:cNvPr id="10" name="直線コネクタ 9"/>
        <cdr:cNvCxnSpPr/>
      </cdr:nvCxnSpPr>
      <cdr:spPr>
        <a:xfrm xmlns:a="http://schemas.openxmlformats.org/drawingml/2006/main" flipH="1">
          <a:off x="1211653" y="813288"/>
          <a:ext cx="510175" cy="34911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0.49308</cdr:x>
      <cdr:y>0.46702</cdr:y>
    </cdr:from>
    <cdr:to>
      <cdr:x>0.58547</cdr:x>
      <cdr:y>0.56425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127909" y="1122368"/>
          <a:ext cx="398714" cy="233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0.34304</cdr:x>
      <cdr:y>0.5121</cdr:y>
    </cdr:from>
    <cdr:to>
      <cdr:x>0.50085</cdr:x>
      <cdr:y>0.628</cdr:y>
    </cdr:to>
    <cdr:cxnSp macro="">
      <cdr:nvCxnSpPr>
        <cdr:cNvPr id="12" name="直線コネクタ 11"/>
        <cdr:cNvCxnSpPr/>
      </cdr:nvCxnSpPr>
      <cdr:spPr>
        <a:xfrm xmlns:a="http://schemas.openxmlformats.org/drawingml/2006/main" flipV="1">
          <a:off x="1480413" y="1230685"/>
          <a:ext cx="681030" cy="27854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0.39866</cdr:x>
      <cdr:y>0.21179</cdr:y>
    </cdr:from>
    <cdr:to>
      <cdr:x>0.52238</cdr:x>
      <cdr:y>0.3067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1720446" y="616817"/>
          <a:ext cx="533921" cy="276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166640</xdr:colOff>
      <xdr:row>6</xdr:row>
      <xdr:rowOff>151246</xdr:rowOff>
    </xdr:from>
    <xdr:to>
      <xdr:col>13</xdr:col>
      <xdr:colOff>302962</xdr:colOff>
      <xdr:row>24</xdr:row>
      <xdr:rowOff>49476</xdr:rowOff>
    </xdr:to>
    <xdr:graphicFrame macro="">
      <xdr:nvGraphicFramePr>
        <xdr:cNvPr id="3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0.34623</cdr:x>
      <cdr:y>0.55023</cdr:y>
    </cdr:from>
    <cdr:to>
      <cdr:x>0.43862</cdr:x>
      <cdr:y>0.64745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4111" y="1617208"/>
          <a:ext cx="414686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lang="en-US" altLang="ja-JP" sz="1200" baseline="-250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0.53865</cdr:x>
      <cdr:y>0.48542</cdr:y>
    </cdr:from>
    <cdr:to>
      <cdr:x>0.63103</cdr:x>
      <cdr:y>0.58264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417805" y="1426708"/>
          <a:ext cx="414687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0.50059</cdr:x>
      <cdr:y>0.34765</cdr:y>
    </cdr:from>
    <cdr:to>
      <cdr:x>0.59298</cdr:x>
      <cdr:y>0.44487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237779" y="994033"/>
          <a:ext cx="413013" cy="277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0.62504</cdr:x>
      <cdr:y>0.40903</cdr:y>
    </cdr:from>
    <cdr:to>
      <cdr:x>0.74877</cdr:x>
      <cdr:y>0.48773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805608" y="1202190"/>
          <a:ext cx="555355" cy="231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0.58962</cdr:x>
      <cdr:y>0.33727</cdr:y>
    </cdr:from>
    <cdr:to>
      <cdr:x>0.71845</cdr:x>
      <cdr:y>0.49931</cdr:y>
    </cdr:to>
    <cdr:cxnSp macro="">
      <cdr:nvCxnSpPr>
        <cdr:cNvPr id="7" name="直線コネクタ 6"/>
        <cdr:cNvCxnSpPr/>
      </cdr:nvCxnSpPr>
      <cdr:spPr>
        <a:xfrm xmlns:a="http://schemas.openxmlformats.org/drawingml/2006/main" flipV="1">
          <a:off x="2646588" y="991281"/>
          <a:ext cx="578303" cy="47625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0.59113</cdr:x>
      <cdr:y>0.30665</cdr:y>
    </cdr:from>
    <cdr:to>
      <cdr:x>0.60977</cdr:x>
      <cdr:y>0.50162</cdr:y>
    </cdr:to>
    <cdr:cxnSp macro="">
      <cdr:nvCxnSpPr>
        <cdr:cNvPr id="8" name="直線コネクタ 7"/>
        <cdr:cNvCxnSpPr/>
      </cdr:nvCxnSpPr>
      <cdr:spPr>
        <a:xfrm xmlns:a="http://schemas.openxmlformats.org/drawingml/2006/main" flipV="1">
          <a:off x="2642537" y="876804"/>
          <a:ext cx="83327" cy="557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0.33477</cdr:x>
      <cdr:y>0.32342</cdr:y>
    </cdr:from>
    <cdr:to>
      <cdr:x>0.36226</cdr:x>
      <cdr:y>0.55718</cdr:y>
    </cdr:to>
    <cdr:cxnSp macro="">
      <cdr:nvCxnSpPr>
        <cdr:cNvPr id="10" name="直線コネクタ 9"/>
        <cdr:cNvCxnSpPr/>
      </cdr:nvCxnSpPr>
      <cdr:spPr>
        <a:xfrm xmlns:a="http://schemas.openxmlformats.org/drawingml/2006/main" flipH="1" flipV="1">
          <a:off x="1423609" y="935264"/>
          <a:ext cx="116896" cy="67599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0.25369</cdr:x>
      <cdr:y>0.4831</cdr:y>
    </cdr:from>
    <cdr:to>
      <cdr:x>0.34608</cdr:x>
      <cdr:y>0.58032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1138733" y="1419905"/>
          <a:ext cx="414687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0.36681</cdr:x>
      <cdr:y>0.27479</cdr:y>
    </cdr:from>
    <cdr:to>
      <cdr:x>0.40781</cdr:x>
      <cdr:y>0.56875</cdr:y>
    </cdr:to>
    <cdr:cxnSp macro="">
      <cdr:nvCxnSpPr>
        <cdr:cNvPr id="12" name="直線コネクタ 11"/>
        <cdr:cNvCxnSpPr/>
      </cdr:nvCxnSpPr>
      <cdr:spPr>
        <a:xfrm xmlns:a="http://schemas.openxmlformats.org/drawingml/2006/main" flipV="1">
          <a:off x="1639756" y="785695"/>
          <a:ext cx="183304" cy="84051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0.38121</cdr:x>
      <cdr:y>0.40551</cdr:y>
    </cdr:from>
    <cdr:to>
      <cdr:x>0.50493</cdr:x>
      <cdr:y>0.50042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1824920" y="1180991"/>
          <a:ext cx="592275" cy="276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0.48814</cdr:x>
      <cdr:y>0.6414</cdr:y>
    </cdr:from>
    <cdr:to>
      <cdr:x>0.58052</cdr:x>
      <cdr:y>0.73862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336847" y="1867981"/>
          <a:ext cx="442243" cy="28313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r>
            <a:rPr lang="en-US" altLang="ja-JP" sz="1200" baseline="-250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0.34403</cdr:x>
      <cdr:y>0.16919</cdr:y>
    </cdr:from>
    <cdr:to>
      <cdr:x>0.36855</cdr:x>
      <cdr:y>0.22452</cdr:y>
    </cdr:to>
    <cdr:cxnSp macro="">
      <cdr:nvCxnSpPr>
        <cdr:cNvPr id="15" name="直線コネクタ 14"/>
        <cdr:cNvCxnSpPr/>
      </cdr:nvCxnSpPr>
      <cdr:spPr>
        <a:xfrm xmlns:a="http://schemas.openxmlformats.org/drawingml/2006/main" flipV="1">
          <a:off x="1462996" y="489252"/>
          <a:ext cx="104244" cy="1600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0.3721</cdr:x>
      <cdr:y>0.16526</cdr:y>
    </cdr:from>
    <cdr:to>
      <cdr:x>0.44358</cdr:x>
      <cdr:y>0.21015</cdr:y>
    </cdr:to>
    <cdr:cxnSp macro="">
      <cdr:nvCxnSpPr>
        <cdr:cNvPr id="16" name="直線コネクタ 15"/>
        <cdr:cNvCxnSpPr/>
      </cdr:nvCxnSpPr>
      <cdr:spPr>
        <a:xfrm xmlns:a="http://schemas.openxmlformats.org/drawingml/2006/main" flipH="1" flipV="1">
          <a:off x="1582359" y="477913"/>
          <a:ext cx="303971" cy="12978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0.29616</cdr:x>
      <cdr:y>0.09016</cdr:y>
    </cdr:from>
    <cdr:to>
      <cdr:x>0.44054</cdr:x>
      <cdr:y>0.18487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1259405" y="260721"/>
          <a:ext cx="613996" cy="273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rPr>
            <a:t>文献値</a:t>
          </a:r>
          <a:endParaRPr lang="ja-JP" altLang="en-US" sz="1000" baseline="-25000">
            <a:latin typeface="ＭＳ Ｐゴシック" panose="020B0600070205080204" pitchFamily="50" charset="-128"/>
            <a:ea typeface="ＭＳ Ｐゴシック" panose="020B0600070205080204" pitchFamily="50" charset="-128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173"/>
  <sheetViews>
    <sheetView tabSelected="1" zoomScale="107" zoomScaleNormal="107" workbookViewId="0">
      <selection activeCell="J6" sqref="J6"/>
    </sheetView>
  </sheetViews>
  <sheetFormatPr defaultColWidth="12" defaultRowHeight="13.2"/>
  <cols>
    <col min="1" max="1" width="18.7109375" style="2" customWidth="1"/>
    <col min="2" max="2" width="12.140625" style="4" customWidth="1"/>
    <col min="3" max="3" width="10.7109375" style="1" customWidth="1"/>
    <col min="4" max="5" width="8" style="4" customWidth="1"/>
    <col min="6" max="6" width="9.42578125" style="4" customWidth="1"/>
    <col min="7" max="7" width="14" style="4" customWidth="1"/>
    <col min="8" max="8" width="13.85546875" style="4" customWidth="1"/>
    <col min="9" max="9" width="17.42578125" style="31" bestFit="1" customWidth="1"/>
    <col min="10" max="10" width="12" style="4"/>
    <col min="11" max="11" width="17" style="4" customWidth="1"/>
    <col min="12" max="12" width="17.42578125" style="4" bestFit="1" customWidth="1"/>
    <col min="13" max="15" width="12" style="4"/>
    <col min="16" max="16" width="14.85546875" style="4" customWidth="1"/>
    <col min="17" max="16384" width="12" style="4"/>
  </cols>
  <sheetData>
    <row r="1" spans="1:20" ht="14.4" thickBot="1">
      <c r="A1" s="2" t="s">
        <v>1</v>
      </c>
      <c r="B1" s="3">
        <v>2</v>
      </c>
      <c r="F1" s="35" t="s">
        <v>110</v>
      </c>
      <c r="G1" s="36">
        <v>126.7</v>
      </c>
      <c r="H1" s="36" t="s">
        <v>64</v>
      </c>
      <c r="I1" s="31" t="s">
        <v>111</v>
      </c>
      <c r="J1" s="28"/>
      <c r="K1" s="33"/>
      <c r="M1" s="4" t="s">
        <v>39</v>
      </c>
      <c r="N1" s="4" t="s">
        <v>60</v>
      </c>
      <c r="O1" s="18" t="s">
        <v>63</v>
      </c>
      <c r="Q1" s="4" t="s">
        <v>84</v>
      </c>
    </row>
    <row r="2" spans="1:20" ht="13.8">
      <c r="A2" s="2" t="s">
        <v>61</v>
      </c>
      <c r="B2" s="4" t="s">
        <v>45</v>
      </c>
      <c r="C2" s="1" t="s">
        <v>5</v>
      </c>
      <c r="E2" s="19"/>
      <c r="F2" s="35" t="s">
        <v>112</v>
      </c>
      <c r="G2" s="36">
        <v>398.15</v>
      </c>
      <c r="H2" s="36" t="s">
        <v>99</v>
      </c>
      <c r="J2" s="28"/>
      <c r="K2" s="29"/>
      <c r="M2" s="4" t="s">
        <v>40</v>
      </c>
      <c r="N2" s="4" t="s">
        <v>41</v>
      </c>
      <c r="O2" s="5" t="s">
        <v>16</v>
      </c>
      <c r="P2" s="6">
        <v>2.5000000000000001E-2</v>
      </c>
      <c r="Q2" s="4" t="s">
        <v>17</v>
      </c>
      <c r="R2" s="4" t="s">
        <v>44</v>
      </c>
    </row>
    <row r="3" spans="1:20" ht="13.8">
      <c r="A3" s="2">
        <v>0.60000000000000042</v>
      </c>
      <c r="B3" s="4">
        <v>0.99543163412369617</v>
      </c>
      <c r="C3" s="6">
        <v>462.9045215661211</v>
      </c>
      <c r="F3" s="35" t="s">
        <v>113</v>
      </c>
      <c r="G3" s="37">
        <v>2.48E-3</v>
      </c>
      <c r="H3" s="36" t="s">
        <v>100</v>
      </c>
      <c r="I3" s="31" t="s">
        <v>74</v>
      </c>
      <c r="J3" s="5"/>
      <c r="K3" s="29"/>
      <c r="M3" s="4">
        <v>0.1</v>
      </c>
      <c r="N3" s="4">
        <f>M3*3.14*$P$2^2*$P$4</f>
        <v>0.2355000000000001</v>
      </c>
      <c r="O3" s="5" t="s">
        <v>65</v>
      </c>
      <c r="P3" s="4">
        <f>3.14*P2^2</f>
        <v>1.9625000000000003E-3</v>
      </c>
      <c r="Q3" s="4" t="s">
        <v>67</v>
      </c>
      <c r="R3" s="4" t="s">
        <v>66</v>
      </c>
    </row>
    <row r="4" spans="1:20" ht="14.4" thickBot="1">
      <c r="B4" s="7" t="s">
        <v>46</v>
      </c>
      <c r="C4" s="8" t="s">
        <v>90</v>
      </c>
      <c r="D4" s="7"/>
      <c r="F4" s="35" t="s">
        <v>114</v>
      </c>
      <c r="G4" s="37">
        <v>7.4399999999999994E-2</v>
      </c>
      <c r="H4" s="36" t="s">
        <v>100</v>
      </c>
      <c r="I4" s="31" t="s">
        <v>76</v>
      </c>
      <c r="M4" s="4">
        <v>0.2</v>
      </c>
      <c r="N4" s="4">
        <f>M4*3.14*$P$2^2*$P$4</f>
        <v>0.4710000000000002</v>
      </c>
      <c r="O4" s="5" t="s">
        <v>18</v>
      </c>
      <c r="P4" s="4">
        <v>1200</v>
      </c>
      <c r="Q4" s="4" t="s">
        <v>10</v>
      </c>
      <c r="R4" s="4" t="s">
        <v>19</v>
      </c>
    </row>
    <row r="5" spans="1:20" ht="14.4" thickBot="1">
      <c r="A5" s="2" t="s">
        <v>2</v>
      </c>
      <c r="B5" s="9">
        <f>G21/G3</f>
        <v>8.0309205428595959E-2</v>
      </c>
      <c r="C5" s="10">
        <f>((-1*G26*G25*(C3-G24)/G27)+(-G21)*(G23))/(G8*G22)</f>
        <v>-169.60891963540635</v>
      </c>
      <c r="D5" s="11"/>
      <c r="F5" s="35" t="s">
        <v>115</v>
      </c>
      <c r="G5" s="37">
        <f>G3*(1-B3)</f>
        <v>1.1329547373233488E-5</v>
      </c>
      <c r="H5" s="36" t="s">
        <v>100</v>
      </c>
      <c r="I5" s="31" t="s">
        <v>74</v>
      </c>
      <c r="J5" s="5"/>
      <c r="M5" s="4">
        <v>0.25</v>
      </c>
      <c r="N5" s="4">
        <f>M5*3.14*$P$2^2*$P$4</f>
        <v>0.58875000000000011</v>
      </c>
      <c r="O5" s="5" t="s">
        <v>7</v>
      </c>
      <c r="P5" s="6">
        <v>373.15</v>
      </c>
      <c r="Q5" s="4" t="s">
        <v>6</v>
      </c>
      <c r="R5" s="4" t="s">
        <v>20</v>
      </c>
    </row>
    <row r="6" spans="1:20" ht="14.4" thickBot="1">
      <c r="E6" s="16"/>
      <c r="F6" s="35" t="s">
        <v>116</v>
      </c>
      <c r="G6" s="37">
        <f>G4-G3*B3</f>
        <v>7.1931329547373232E-2</v>
      </c>
      <c r="H6" s="36" t="s">
        <v>100</v>
      </c>
      <c r="I6" s="31" t="s">
        <v>76</v>
      </c>
      <c r="J6" s="5"/>
      <c r="K6" s="24"/>
      <c r="M6" s="4">
        <v>0.255</v>
      </c>
      <c r="N6" s="4">
        <f>M6*3.14*$P$2^2*$P$4</f>
        <v>0.6005250000000002</v>
      </c>
      <c r="O6" s="5" t="s">
        <v>21</v>
      </c>
      <c r="P6" s="4">
        <v>75.400000000000006</v>
      </c>
      <c r="Q6" s="4" t="s">
        <v>8</v>
      </c>
      <c r="R6" s="4" t="s">
        <v>9</v>
      </c>
    </row>
    <row r="7" spans="1:20" ht="13.8">
      <c r="A7" s="2" t="s">
        <v>47</v>
      </c>
      <c r="B7" s="12">
        <v>0</v>
      </c>
      <c r="F7" s="35" t="s">
        <v>117</v>
      </c>
      <c r="G7" s="37">
        <f>G3*B3</f>
        <v>2.4686704526267664E-3</v>
      </c>
      <c r="H7" s="36" t="s">
        <v>100</v>
      </c>
      <c r="I7" s="31" t="s">
        <v>78</v>
      </c>
      <c r="O7" s="5" t="s">
        <v>22</v>
      </c>
      <c r="P7" s="4">
        <v>1.292</v>
      </c>
      <c r="Q7" s="4" t="s">
        <v>24</v>
      </c>
      <c r="R7" s="4" t="s">
        <v>23</v>
      </c>
    </row>
    <row r="8" spans="1:20" ht="13.8">
      <c r="A8" s="13" t="s">
        <v>0</v>
      </c>
      <c r="B8" s="14">
        <v>0.6</v>
      </c>
      <c r="E8" s="19"/>
      <c r="F8" s="35" t="s">
        <v>118</v>
      </c>
      <c r="G8" s="37">
        <f>SUM(G5:G7)</f>
        <v>7.4411329547373228E-2</v>
      </c>
      <c r="H8" s="36" t="s">
        <v>102</v>
      </c>
      <c r="K8" s="27"/>
      <c r="O8" s="5" t="s">
        <v>25</v>
      </c>
      <c r="P8" s="4">
        <v>0.17530000000000001</v>
      </c>
      <c r="Q8" s="4" t="s">
        <v>26</v>
      </c>
      <c r="R8" s="4" t="s">
        <v>27</v>
      </c>
      <c r="T8" s="6">
        <f>K3*P12/P3</f>
        <v>0</v>
      </c>
    </row>
    <row r="9" spans="1:20" ht="14.4" thickBot="1">
      <c r="A9" s="1" t="s">
        <v>62</v>
      </c>
      <c r="B9" s="15">
        <v>0.01</v>
      </c>
      <c r="E9" s="19"/>
      <c r="F9" s="35" t="s">
        <v>119</v>
      </c>
      <c r="G9" s="38">
        <f>1/(0.0224*(101/G1)*(G2/273.15))</f>
        <v>38.420384563258544</v>
      </c>
      <c r="H9" s="36" t="s">
        <v>43</v>
      </c>
      <c r="I9" s="31" t="s">
        <v>85</v>
      </c>
      <c r="O9" s="5" t="s">
        <v>28</v>
      </c>
      <c r="P9" s="4">
        <v>398.15</v>
      </c>
      <c r="Q9" s="4" t="s">
        <v>6</v>
      </c>
      <c r="R9" s="4" t="s">
        <v>29</v>
      </c>
    </row>
    <row r="10" spans="1:20" ht="13.8">
      <c r="A10" s="2" t="s">
        <v>3</v>
      </c>
      <c r="F10" s="35" t="s">
        <v>120</v>
      </c>
      <c r="G10" s="38">
        <f>1/(0.0224*(101/G1)*(C3/273.15))</f>
        <v>33.045855897254086</v>
      </c>
      <c r="H10" s="36" t="s">
        <v>51</v>
      </c>
      <c r="I10" s="31" t="s">
        <v>101</v>
      </c>
      <c r="O10" s="5" t="s">
        <v>30</v>
      </c>
      <c r="P10" s="6">
        <v>3.2300000000000002E-2</v>
      </c>
      <c r="R10" s="4" t="s">
        <v>38</v>
      </c>
    </row>
    <row r="11" spans="1:20" ht="14.4" thickBot="1">
      <c r="A11" s="2" t="s">
        <v>48</v>
      </c>
      <c r="B11" s="16" t="s">
        <v>49</v>
      </c>
      <c r="C11" s="8" t="s">
        <v>50</v>
      </c>
      <c r="D11" s="16"/>
      <c r="E11" s="19"/>
      <c r="F11" s="35" t="s">
        <v>121</v>
      </c>
      <c r="G11" s="38">
        <f>G3/G12</f>
        <v>1.2393672439760821</v>
      </c>
      <c r="H11" s="36" t="s">
        <v>43</v>
      </c>
      <c r="I11" s="31" t="s">
        <v>80</v>
      </c>
      <c r="O11" s="5" t="s">
        <v>31</v>
      </c>
      <c r="P11" s="4">
        <v>30</v>
      </c>
      <c r="R11" s="4" t="s">
        <v>37</v>
      </c>
    </row>
    <row r="12" spans="1:20" ht="14.4" thickBot="1">
      <c r="A12" s="19">
        <v>0</v>
      </c>
      <c r="B12" s="20">
        <v>0</v>
      </c>
      <c r="C12" s="32">
        <f>P9</f>
        <v>398.15</v>
      </c>
      <c r="D12" s="21"/>
      <c r="E12" s="5" t="s">
        <v>4</v>
      </c>
      <c r="F12" s="35" t="s">
        <v>122</v>
      </c>
      <c r="G12" s="37">
        <f>(G3+G4)/G9</f>
        <v>2.0010210952838932E-3</v>
      </c>
      <c r="H12" s="36" t="s">
        <v>42</v>
      </c>
      <c r="I12" s="31" t="s">
        <v>86</v>
      </c>
      <c r="O12" s="17" t="s">
        <v>32</v>
      </c>
      <c r="P12" s="18">
        <v>4.47E-3</v>
      </c>
      <c r="Q12" s="4" t="s">
        <v>33</v>
      </c>
      <c r="R12" s="4" t="s">
        <v>34</v>
      </c>
    </row>
    <row r="13" spans="1:20" ht="13.8">
      <c r="A13" s="19">
        <v>0.01</v>
      </c>
      <c r="B13" s="19">
        <v>3.5799539187770575E-2</v>
      </c>
      <c r="C13" s="22">
        <v>404.90661570570916</v>
      </c>
      <c r="D13" s="23"/>
      <c r="E13" s="19"/>
      <c r="F13" s="35" t="s">
        <v>123</v>
      </c>
      <c r="G13" s="37">
        <f>G8/G10</f>
        <v>2.2517597903571433E-3</v>
      </c>
      <c r="H13" s="36" t="s">
        <v>42</v>
      </c>
      <c r="O13" s="17" t="s">
        <v>12</v>
      </c>
      <c r="P13" s="4">
        <v>7270</v>
      </c>
      <c r="Q13" s="4" t="s">
        <v>11</v>
      </c>
      <c r="R13" s="4" t="s">
        <v>35</v>
      </c>
    </row>
    <row r="14" spans="1:20" ht="13.8">
      <c r="A14" s="19">
        <v>0.02</v>
      </c>
      <c r="B14" s="19">
        <v>8.4339462899707257E-2</v>
      </c>
      <c r="C14" s="22">
        <v>414.12390346007157</v>
      </c>
      <c r="D14" s="23"/>
      <c r="E14" s="19"/>
      <c r="F14" s="35" t="s">
        <v>124</v>
      </c>
      <c r="G14" s="39">
        <f>G5/G13</f>
        <v>5.0314191690209332E-3</v>
      </c>
      <c r="H14" s="36" t="s">
        <v>55</v>
      </c>
      <c r="I14" s="31" t="s">
        <v>77</v>
      </c>
      <c r="N14" s="5"/>
      <c r="O14" s="17" t="s">
        <v>15</v>
      </c>
      <c r="P14" s="18">
        <v>-206000</v>
      </c>
      <c r="Q14" s="4" t="s">
        <v>14</v>
      </c>
      <c r="R14" s="4" t="s">
        <v>36</v>
      </c>
    </row>
    <row r="15" spans="1:20" ht="13.8">
      <c r="A15" s="19">
        <v>3.0000000000000002E-2</v>
      </c>
      <c r="B15" s="19">
        <v>0.15440744186931216</v>
      </c>
      <c r="C15" s="22">
        <v>427.55323719841175</v>
      </c>
      <c r="D15" s="23"/>
      <c r="E15" s="19"/>
      <c r="F15" s="35" t="s">
        <v>125</v>
      </c>
      <c r="G15" s="39">
        <f>G6/G13</f>
        <v>31.944495081317918</v>
      </c>
      <c r="H15" s="36" t="s">
        <v>55</v>
      </c>
      <c r="I15" s="31" t="s">
        <v>76</v>
      </c>
      <c r="J15" s="19"/>
      <c r="K15" s="5"/>
    </row>
    <row r="16" spans="1:20" ht="13.8">
      <c r="A16" s="19">
        <v>0.04</v>
      </c>
      <c r="B16" s="19">
        <v>0.25605084802302003</v>
      </c>
      <c r="C16" s="22">
        <v>447.18603754442961</v>
      </c>
      <c r="D16" s="23"/>
      <c r="E16" s="19"/>
      <c r="F16" s="35" t="s">
        <v>126</v>
      </c>
      <c r="G16" s="39">
        <f>G7/G13</f>
        <v>1.0963293967671479</v>
      </c>
      <c r="H16" s="36" t="s">
        <v>55</v>
      </c>
      <c r="I16" s="31" t="s">
        <v>78</v>
      </c>
      <c r="O16" s="5" t="s">
        <v>92</v>
      </c>
      <c r="P16" s="4">
        <f>P8*3.14*P2^2</f>
        <v>3.4402625000000013E-4</v>
      </c>
      <c r="Q16" s="4" t="s">
        <v>93</v>
      </c>
      <c r="R16" s="4" t="s">
        <v>94</v>
      </c>
    </row>
    <row r="17" spans="1:25" ht="13.8">
      <c r="A17" s="19">
        <v>4.9999999999999996E-2</v>
      </c>
      <c r="B17" s="19">
        <v>0.36947755069468557</v>
      </c>
      <c r="C17" s="22">
        <v>468.88506584864882</v>
      </c>
      <c r="D17" s="23"/>
      <c r="E17" s="19"/>
      <c r="F17" s="40" t="s">
        <v>13</v>
      </c>
      <c r="G17" s="39">
        <f>3214000*EXP(-6093/C3)</f>
        <v>6.1748542109998867</v>
      </c>
      <c r="H17" s="36"/>
      <c r="O17" s="5" t="s">
        <v>95</v>
      </c>
      <c r="P17" s="1">
        <f>P16/P12</f>
        <v>7.6963366890380344E-2</v>
      </c>
      <c r="Q17" s="4" t="s">
        <v>96</v>
      </c>
      <c r="R17" s="4" t="s">
        <v>94</v>
      </c>
    </row>
    <row r="18" spans="1:25" ht="13.8">
      <c r="A18" s="19">
        <v>5.9999999999999991E-2</v>
      </c>
      <c r="B18" s="19">
        <v>0.45205612982747567</v>
      </c>
      <c r="C18" s="22">
        <v>483.87907842468508</v>
      </c>
      <c r="D18" s="23"/>
      <c r="F18" s="35" t="s">
        <v>57</v>
      </c>
      <c r="G18" s="41">
        <f>0.00000008769*3.72*EXP(5640/C3)</f>
        <v>6.3813131894804462E-2</v>
      </c>
      <c r="H18" s="42"/>
      <c r="O18" s="5" t="s">
        <v>97</v>
      </c>
      <c r="P18" s="4">
        <f>P17*22.4*0.001*(P9/273)*(101.15/G1)</f>
        <v>2.0072682812681741E-3</v>
      </c>
      <c r="Q18" s="4" t="s">
        <v>98</v>
      </c>
      <c r="R18" s="4" t="s">
        <v>94</v>
      </c>
    </row>
    <row r="19" spans="1:25" ht="13.8">
      <c r="A19" s="19">
        <v>6.9999999999999993E-2</v>
      </c>
      <c r="B19" s="19">
        <v>0.50576399448703413</v>
      </c>
      <c r="C19" s="22">
        <v>492.67297465071965</v>
      </c>
      <c r="D19" s="23"/>
      <c r="F19" s="35" t="s">
        <v>56</v>
      </c>
      <c r="G19" s="41">
        <f>0.000000001044*3.72*EXP(7805/C3)</f>
        <v>8.1630340473586138E-2</v>
      </c>
      <c r="H19" s="42"/>
    </row>
    <row r="20" spans="1:25" ht="13.8">
      <c r="A20" s="19">
        <v>0.08</v>
      </c>
      <c r="B20" s="19">
        <v>0.54369545535357056</v>
      </c>
      <c r="C20" s="22">
        <v>498.0573081182535</v>
      </c>
      <c r="D20" s="23"/>
      <c r="F20" s="35" t="s">
        <v>58</v>
      </c>
      <c r="G20" s="41">
        <f>0.000000565*3.73*EXP(4481/C3)</f>
        <v>3.3713736624826705E-2</v>
      </c>
      <c r="H20" s="42"/>
    </row>
    <row r="21" spans="1:25" ht="13.8">
      <c r="A21" s="19">
        <v>9.0000000000000011E-2</v>
      </c>
      <c r="B21" s="19">
        <v>0.57296951230262039</v>
      </c>
      <c r="C21" s="22">
        <v>501.55566295611726</v>
      </c>
      <c r="D21" s="23"/>
      <c r="F21" s="43" t="s">
        <v>69</v>
      </c>
      <c r="G21" s="41">
        <f>G17*G19^3*G18*G15^3*G14/(1+G19*G15+G18*G14+G20*G16)^4</f>
        <v>1.9916682946291797E-4</v>
      </c>
      <c r="H21" s="36" t="s">
        <v>59</v>
      </c>
      <c r="I21" s="34"/>
      <c r="O21" s="4" t="s">
        <v>87</v>
      </c>
      <c r="P21" s="4">
        <f>3214000*EXP(-6093/P9)</f>
        <v>0.72596691712491934</v>
      </c>
      <c r="Q21" s="4" t="s">
        <v>88</v>
      </c>
    </row>
    <row r="22" spans="1:25" ht="13.8">
      <c r="A22" s="19">
        <v>0.10000000000000002</v>
      </c>
      <c r="B22" s="19">
        <v>0.59706338107321977</v>
      </c>
      <c r="C22" s="22">
        <v>503.91828385625814</v>
      </c>
      <c r="D22" s="23"/>
      <c r="F22" s="35" t="s">
        <v>128</v>
      </c>
      <c r="G22" s="44">
        <v>32.496899999999997</v>
      </c>
      <c r="H22" s="36" t="s">
        <v>52</v>
      </c>
      <c r="I22" s="31" t="s">
        <v>81</v>
      </c>
      <c r="O22" s="4" t="s">
        <v>91</v>
      </c>
    </row>
    <row r="23" spans="1:25" ht="13.8">
      <c r="A23" s="19">
        <v>0.11000000000000003</v>
      </c>
      <c r="B23" s="19">
        <v>0.61780663435116334</v>
      </c>
      <c r="C23" s="22">
        <v>505.54340430502356</v>
      </c>
      <c r="D23" s="23"/>
      <c r="E23" s="19"/>
      <c r="F23" s="40" t="s">
        <v>82</v>
      </c>
      <c r="G23" s="45">
        <v>-206000</v>
      </c>
      <c r="H23" s="36" t="s">
        <v>14</v>
      </c>
      <c r="I23" s="31" t="s">
        <v>131</v>
      </c>
      <c r="K23" s="5"/>
      <c r="O23" s="27" t="s">
        <v>89</v>
      </c>
    </row>
    <row r="24" spans="1:25" ht="13.8">
      <c r="A24" s="19">
        <v>0.12000000000000004</v>
      </c>
      <c r="B24" s="19">
        <v>0.63624653502519735</v>
      </c>
      <c r="C24" s="22">
        <v>506.6609985546616</v>
      </c>
      <c r="D24" s="23"/>
      <c r="E24" s="19"/>
      <c r="F24" s="35" t="s">
        <v>127</v>
      </c>
      <c r="G24" s="36">
        <v>373.15</v>
      </c>
      <c r="H24" s="36" t="s">
        <v>53</v>
      </c>
      <c r="K24" s="5"/>
    </row>
    <row r="25" spans="1:25" ht="13.8">
      <c r="A25" s="19">
        <v>0.13000000000000003</v>
      </c>
      <c r="B25" s="19">
        <v>0.65302598181259497</v>
      </c>
      <c r="C25" s="22">
        <v>507.41347880547636</v>
      </c>
      <c r="D25" s="23"/>
      <c r="E25" s="19"/>
      <c r="F25" s="35" t="s">
        <v>129</v>
      </c>
      <c r="G25" s="36">
        <v>80</v>
      </c>
      <c r="H25" s="46" t="s">
        <v>54</v>
      </c>
      <c r="K25" s="5"/>
    </row>
    <row r="26" spans="1:25" ht="13.8">
      <c r="A26" s="19">
        <v>0.14000000000000004</v>
      </c>
      <c r="B26" s="19">
        <v>0.66856200513977915</v>
      </c>
      <c r="C26" s="22">
        <v>507.89401906331813</v>
      </c>
      <c r="D26" s="23"/>
      <c r="E26" s="19"/>
      <c r="F26" s="35" t="s">
        <v>130</v>
      </c>
      <c r="G26" s="36">
        <v>75.400000000000006</v>
      </c>
      <c r="H26" s="36" t="s">
        <v>83</v>
      </c>
      <c r="K26" s="17"/>
      <c r="M26" s="4" t="s">
        <v>70</v>
      </c>
      <c r="T26" s="4" t="s">
        <v>109</v>
      </c>
      <c r="X26" s="4" t="s">
        <v>106</v>
      </c>
    </row>
    <row r="27" spans="1:25" ht="13.8">
      <c r="A27" s="19">
        <v>0.15000000000000005</v>
      </c>
      <c r="B27" s="19">
        <v>0.68313701166103025</v>
      </c>
      <c r="C27" s="22">
        <v>508.16625526282246</v>
      </c>
      <c r="D27" s="23"/>
      <c r="E27" s="19"/>
      <c r="F27" s="35" t="s">
        <v>68</v>
      </c>
      <c r="G27" s="36">
        <v>1200</v>
      </c>
      <c r="H27" s="36" t="s">
        <v>10</v>
      </c>
      <c r="K27" s="28"/>
      <c r="M27" s="4" t="s">
        <v>39</v>
      </c>
      <c r="N27" s="4" t="s">
        <v>71</v>
      </c>
      <c r="O27" s="4" t="s">
        <v>60</v>
      </c>
      <c r="P27" s="4" t="s">
        <v>73</v>
      </c>
      <c r="Q27" s="4" t="s">
        <v>79</v>
      </c>
      <c r="R27" s="4" t="s">
        <v>74</v>
      </c>
      <c r="S27" s="4" t="s">
        <v>75</v>
      </c>
      <c r="U27" s="4" t="s">
        <v>103</v>
      </c>
      <c r="X27" s="4" t="s">
        <v>107</v>
      </c>
      <c r="Y27" s="30" t="s">
        <v>108</v>
      </c>
    </row>
    <row r="28" spans="1:25">
      <c r="A28" s="19">
        <v>0.16000000000000006</v>
      </c>
      <c r="B28" s="19">
        <v>0.69694875514348686</v>
      </c>
      <c r="C28" s="22">
        <v>508.27513466771569</v>
      </c>
      <c r="D28" s="23"/>
      <c r="E28" s="19"/>
      <c r="K28" s="28"/>
      <c r="M28" s="4" t="s">
        <v>17</v>
      </c>
      <c r="N28" s="4" t="s">
        <v>72</v>
      </c>
      <c r="O28" s="4" t="s">
        <v>41</v>
      </c>
      <c r="U28" s="4" t="s">
        <v>104</v>
      </c>
      <c r="V28" s="4" t="s">
        <v>105</v>
      </c>
      <c r="X28" s="4">
        <v>0</v>
      </c>
      <c r="Y28" s="4">
        <v>7.7499999999999999E-3</v>
      </c>
    </row>
    <row r="29" spans="1:25">
      <c r="A29" s="19">
        <v>0.17000000000000007</v>
      </c>
      <c r="B29" s="19">
        <v>0.71013934450952754</v>
      </c>
      <c r="C29" s="22">
        <v>508.25324925740358</v>
      </c>
      <c r="D29" s="23"/>
      <c r="E29" s="19"/>
      <c r="K29" s="28"/>
      <c r="L29" s="4">
        <v>0</v>
      </c>
      <c r="M29" s="4">
        <v>0</v>
      </c>
      <c r="N29" s="4">
        <f>3.14*$P$2^2*M29</f>
        <v>0</v>
      </c>
      <c r="O29" s="4">
        <f t="shared" ref="O29:O49" si="0">N29*$G$27</f>
        <v>0</v>
      </c>
      <c r="P29" s="4">
        <v>125</v>
      </c>
      <c r="Q29" s="4">
        <f>P29+273</f>
        <v>398</v>
      </c>
      <c r="R29" s="4">
        <v>8.8999999999999999E-3</v>
      </c>
      <c r="S29" s="4">
        <f t="shared" ref="S29:S49" si="1">1-R29/$R$29</f>
        <v>0</v>
      </c>
      <c r="T29" s="4">
        <v>0</v>
      </c>
      <c r="U29" s="4">
        <v>2.7900000000000001E-2</v>
      </c>
      <c r="V29" s="4">
        <f>U29*1000/3600</f>
        <v>7.7500000000000008E-3</v>
      </c>
      <c r="X29" s="4">
        <v>0.03</v>
      </c>
      <c r="Y29" s="4">
        <v>2.1100000000000001E-2</v>
      </c>
    </row>
    <row r="30" spans="1:25">
      <c r="A30" s="19">
        <v>0.18000000000000008</v>
      </c>
      <c r="B30" s="19">
        <v>0.72281293038197703</v>
      </c>
      <c r="C30" s="22">
        <v>508.12471889912848</v>
      </c>
      <c r="D30" s="23"/>
      <c r="E30" s="19"/>
      <c r="K30" s="17"/>
      <c r="L30" s="4">
        <v>1</v>
      </c>
      <c r="M30" s="4">
        <v>1.2749999999999999E-2</v>
      </c>
      <c r="N30" s="4">
        <f>3.14*$P$2^2*M30</f>
        <v>2.5021875000000003E-5</v>
      </c>
      <c r="O30" s="4">
        <f t="shared" si="0"/>
        <v>3.0026250000000004E-2</v>
      </c>
      <c r="P30" s="4">
        <v>157.4</v>
      </c>
      <c r="Q30" s="4">
        <f t="shared" ref="Q30:Q49" si="2">P30+273</f>
        <v>430.4</v>
      </c>
      <c r="R30" s="4">
        <v>7.4799999999999997E-3</v>
      </c>
      <c r="S30" s="4">
        <f t="shared" si="1"/>
        <v>0.15955056179775284</v>
      </c>
      <c r="T30" s="4">
        <v>1.4999999999999999E-2</v>
      </c>
      <c r="U30" s="4">
        <v>4.4499999999999998E-2</v>
      </c>
      <c r="V30" s="4">
        <f>U30*1000/3600</f>
        <v>1.2361111111111111E-2</v>
      </c>
      <c r="X30" s="4">
        <v>4.4999999999999998E-2</v>
      </c>
      <c r="Y30" s="4">
        <v>2.87E-2</v>
      </c>
    </row>
    <row r="31" spans="1:25">
      <c r="A31" s="19">
        <v>0.19000000000000009</v>
      </c>
      <c r="B31" s="19">
        <v>0.73504694704256512</v>
      </c>
      <c r="C31" s="22">
        <v>507.90767334894502</v>
      </c>
      <c r="D31" s="23"/>
      <c r="E31" s="19"/>
      <c r="L31" s="4">
        <v>2</v>
      </c>
      <c r="M31" s="4">
        <v>2.5499999999999998E-2</v>
      </c>
      <c r="N31" s="4">
        <f t="shared" ref="N31:N49" si="3">3.14*$P$2^2*M31</f>
        <v>5.0043750000000007E-5</v>
      </c>
      <c r="O31" s="4">
        <f t="shared" si="0"/>
        <v>6.0052500000000009E-2</v>
      </c>
      <c r="P31" s="4">
        <v>215.2</v>
      </c>
      <c r="Q31" s="4">
        <f t="shared" si="2"/>
        <v>488.2</v>
      </c>
      <c r="R31" s="4">
        <v>4.8599999999999997E-3</v>
      </c>
      <c r="S31" s="4">
        <f t="shared" si="1"/>
        <v>0.45393258426966299</v>
      </c>
      <c r="T31" s="4">
        <v>3.0026250000000004E-2</v>
      </c>
      <c r="U31" s="4">
        <v>8.2699999999999996E-2</v>
      </c>
      <c r="V31" s="4">
        <f t="shared" ref="V31:V32" si="4">U31*1000/3600</f>
        <v>2.297222222222222E-2</v>
      </c>
      <c r="X31" s="4">
        <v>0.06</v>
      </c>
      <c r="Y31" s="4">
        <v>1.592E-2</v>
      </c>
    </row>
    <row r="32" spans="1:25">
      <c r="A32" s="19">
        <v>0.20000000000000009</v>
      </c>
      <c r="B32" s="19">
        <v>0.74689951640028562</v>
      </c>
      <c r="C32" s="22">
        <v>507.61589595717845</v>
      </c>
      <c r="D32" s="23"/>
      <c r="E32" s="19"/>
      <c r="L32" s="4">
        <v>3</v>
      </c>
      <c r="M32" s="4">
        <v>3.8249999999999999E-2</v>
      </c>
      <c r="N32" s="4">
        <f t="shared" si="3"/>
        <v>7.506562500000001E-5</v>
      </c>
      <c r="O32" s="4">
        <f t="shared" si="0"/>
        <v>9.0078750000000013E-2</v>
      </c>
      <c r="P32" s="4">
        <v>230.7</v>
      </c>
      <c r="Q32" s="4">
        <f t="shared" si="2"/>
        <v>503.7</v>
      </c>
      <c r="R32" s="4">
        <v>3.9100000000000003E-3</v>
      </c>
      <c r="S32" s="4">
        <f t="shared" si="1"/>
        <v>0.56067415730337067</v>
      </c>
      <c r="T32" s="4">
        <v>4.4999999999999998E-2</v>
      </c>
      <c r="U32" s="4">
        <v>0.1</v>
      </c>
      <c r="V32" s="4">
        <f t="shared" si="4"/>
        <v>2.7777777777777776E-2</v>
      </c>
      <c r="X32" s="4">
        <v>7.4999999999999997E-2</v>
      </c>
      <c r="Y32" s="4">
        <v>9.3200000000000002E-3</v>
      </c>
    </row>
    <row r="33" spans="1:25">
      <c r="A33" s="19">
        <v>0.2100000000000001</v>
      </c>
      <c r="B33" s="19">
        <v>0.75841447518909777</v>
      </c>
      <c r="C33" s="22">
        <v>507.25994584846313</v>
      </c>
      <c r="D33" s="23"/>
      <c r="E33" s="19"/>
      <c r="L33" s="4">
        <v>4</v>
      </c>
      <c r="M33" s="4">
        <v>5.0999999999999997E-2</v>
      </c>
      <c r="N33" s="4">
        <f t="shared" si="3"/>
        <v>1.0008750000000001E-4</v>
      </c>
      <c r="O33" s="4">
        <f t="shared" si="0"/>
        <v>0.12010500000000002</v>
      </c>
      <c r="P33" s="4">
        <v>235.2</v>
      </c>
      <c r="Q33" s="4">
        <f t="shared" si="2"/>
        <v>508.2</v>
      </c>
      <c r="R33" s="4">
        <v>3.3890000000000001E-3</v>
      </c>
      <c r="S33" s="4">
        <f t="shared" si="1"/>
        <v>0.61921348314606739</v>
      </c>
      <c r="T33" s="4">
        <v>6.0052500000000009E-2</v>
      </c>
      <c r="U33" s="4">
        <v>5.0700000000000002E-2</v>
      </c>
      <c r="V33" s="4">
        <f t="shared" ref="V33:V51" si="5">U33*1000/3600</f>
        <v>1.4083333333333335E-2</v>
      </c>
      <c r="X33" s="4">
        <v>0.09</v>
      </c>
      <c r="Y33" s="4">
        <v>6.4999999999999997E-3</v>
      </c>
    </row>
    <row r="34" spans="1:25">
      <c r="A34" s="19">
        <v>0.22000000000000011</v>
      </c>
      <c r="B34" s="19">
        <v>0.76962487926067624</v>
      </c>
      <c r="C34" s="22">
        <v>506.84794440558926</v>
      </c>
      <c r="D34" s="23"/>
      <c r="E34" s="25"/>
      <c r="L34" s="4">
        <v>5</v>
      </c>
      <c r="M34" s="4">
        <v>6.3750000000000001E-2</v>
      </c>
      <c r="N34" s="4">
        <f t="shared" si="3"/>
        <v>1.2510937500000003E-4</v>
      </c>
      <c r="O34" s="4">
        <f t="shared" si="0"/>
        <v>0.15013125000000005</v>
      </c>
      <c r="P34" s="4">
        <v>236.4</v>
      </c>
      <c r="Q34" s="4">
        <f t="shared" si="2"/>
        <v>509.4</v>
      </c>
      <c r="R34" s="4">
        <v>2.99E-3</v>
      </c>
      <c r="S34" s="4">
        <f t="shared" si="1"/>
        <v>0.66404494382022472</v>
      </c>
      <c r="T34" s="4">
        <v>9.0078750000000013E-2</v>
      </c>
      <c r="U34" s="4">
        <v>2.12E-2</v>
      </c>
      <c r="V34" s="4">
        <f t="shared" si="5"/>
        <v>5.8888888888888888E-3</v>
      </c>
      <c r="X34" s="4">
        <v>0.12</v>
      </c>
      <c r="Y34" s="4">
        <v>4.3400000000000001E-3</v>
      </c>
    </row>
    <row r="35" spans="1:25">
      <c r="A35" s="19">
        <v>0.23000000000000012</v>
      </c>
      <c r="B35" s="19">
        <v>0.78055550245560146</v>
      </c>
      <c r="C35" s="22">
        <v>506.38613912117756</v>
      </c>
      <c r="D35" s="23"/>
      <c r="E35" s="25"/>
      <c r="L35" s="4">
        <v>6</v>
      </c>
      <c r="M35" s="4">
        <v>7.6499999999999999E-2</v>
      </c>
      <c r="N35" s="4">
        <f t="shared" si="3"/>
        <v>1.5013125000000002E-4</v>
      </c>
      <c r="O35" s="4">
        <f t="shared" si="0"/>
        <v>0.18015750000000003</v>
      </c>
      <c r="P35" s="4">
        <v>236.3</v>
      </c>
      <c r="Q35" s="4">
        <f t="shared" si="2"/>
        <v>509.3</v>
      </c>
      <c r="R35" s="4">
        <v>2.66E-3</v>
      </c>
      <c r="S35" s="4">
        <f t="shared" si="1"/>
        <v>0.70112359550561798</v>
      </c>
      <c r="T35" s="4">
        <v>0.12010500000000002</v>
      </c>
      <c r="U35" s="4">
        <v>1.4500000000000001E-2</v>
      </c>
      <c r="V35" s="4">
        <f t="shared" si="5"/>
        <v>4.0277777777777777E-3</v>
      </c>
      <c r="X35" s="4">
        <v>0.15</v>
      </c>
      <c r="Y35" s="4">
        <v>3.5100000000000001E-3</v>
      </c>
    </row>
    <row r="36" spans="1:25">
      <c r="A36" s="19">
        <v>0.24000000000000013</v>
      </c>
      <c r="B36" s="19">
        <v>0.79122465398014696</v>
      </c>
      <c r="C36" s="22">
        <v>505.87931587046836</v>
      </c>
      <c r="D36" s="23"/>
      <c r="E36" s="25"/>
      <c r="L36" s="4">
        <v>7</v>
      </c>
      <c r="M36" s="4">
        <v>8.9249999999999996E-2</v>
      </c>
      <c r="N36" s="4">
        <f t="shared" si="3"/>
        <v>1.7515312500000001E-4</v>
      </c>
      <c r="O36" s="4">
        <f t="shared" si="0"/>
        <v>0.21018375</v>
      </c>
      <c r="P36" s="4">
        <v>235.4</v>
      </c>
      <c r="Q36" s="4">
        <f t="shared" si="2"/>
        <v>508.4</v>
      </c>
      <c r="R36" s="4">
        <v>2.3600000000000001E-3</v>
      </c>
      <c r="S36" s="4">
        <f t="shared" si="1"/>
        <v>0.73483146067415728</v>
      </c>
      <c r="T36" s="4">
        <v>0.15013125000000005</v>
      </c>
      <c r="U36" s="4">
        <v>1.18E-2</v>
      </c>
      <c r="V36" s="4">
        <f t="shared" si="5"/>
        <v>3.2777777777777775E-3</v>
      </c>
      <c r="X36" s="4">
        <v>0.17</v>
      </c>
      <c r="Y36" s="4">
        <v>3.2000000000000002E-3</v>
      </c>
    </row>
    <row r="37" spans="1:25">
      <c r="A37" s="19">
        <v>0.25000000000000011</v>
      </c>
      <c r="B37" s="19">
        <v>0.80164552302780234</v>
      </c>
      <c r="C37" s="22">
        <v>505.33110557208909</v>
      </c>
      <c r="D37" s="23"/>
      <c r="E37" s="25"/>
      <c r="L37" s="4">
        <v>8</v>
      </c>
      <c r="M37" s="4">
        <v>0.10199999999999999</v>
      </c>
      <c r="N37" s="4">
        <f t="shared" si="3"/>
        <v>2.0017500000000003E-4</v>
      </c>
      <c r="O37" s="4">
        <f t="shared" si="0"/>
        <v>0.24021000000000003</v>
      </c>
      <c r="P37" s="4">
        <v>234</v>
      </c>
      <c r="Q37" s="4">
        <f t="shared" si="2"/>
        <v>507</v>
      </c>
      <c r="R37" s="4">
        <v>2.0699999999999998E-3</v>
      </c>
      <c r="S37" s="4">
        <f t="shared" si="1"/>
        <v>0.76741573033707866</v>
      </c>
      <c r="T37" s="4">
        <v>0.18015750000000003</v>
      </c>
      <c r="U37" s="4">
        <v>1.0500000000000001E-2</v>
      </c>
      <c r="V37" s="4">
        <f t="shared" si="5"/>
        <v>2.9166666666666668E-3</v>
      </c>
      <c r="X37" s="4">
        <v>0.2</v>
      </c>
      <c r="Y37" s="4">
        <v>2.8999999999999998E-3</v>
      </c>
    </row>
    <row r="38" spans="1:25">
      <c r="A38" s="19">
        <v>0.26000000000000012</v>
      </c>
      <c r="B38" s="19">
        <v>0.81182718875812165</v>
      </c>
      <c r="C38" s="22">
        <v>504.74421576864944</v>
      </c>
      <c r="D38" s="23"/>
      <c r="E38" s="25"/>
      <c r="L38" s="4">
        <v>9</v>
      </c>
      <c r="M38" s="4">
        <v>0.11475</v>
      </c>
      <c r="N38" s="4">
        <f t="shared" si="3"/>
        <v>2.2519687500000004E-4</v>
      </c>
      <c r="O38" s="4">
        <f t="shared" si="0"/>
        <v>0.27023625000000007</v>
      </c>
      <c r="P38" s="4">
        <v>232.3</v>
      </c>
      <c r="Q38" s="4">
        <f t="shared" si="2"/>
        <v>505.3</v>
      </c>
      <c r="R38" s="4">
        <v>1.81E-3</v>
      </c>
      <c r="S38" s="4">
        <f t="shared" si="1"/>
        <v>0.79662921348314608</v>
      </c>
      <c r="T38" s="4">
        <v>0.21018375</v>
      </c>
      <c r="U38" s="4">
        <v>9.6699999999999998E-3</v>
      </c>
      <c r="V38" s="4">
        <f t="shared" si="5"/>
        <v>2.6861111111111109E-3</v>
      </c>
      <c r="X38" s="4">
        <v>0.3</v>
      </c>
      <c r="Y38" s="4">
        <v>2.2699999999999999E-3</v>
      </c>
    </row>
    <row r="39" spans="1:25">
      <c r="A39" s="19">
        <v>0.27000000000000013</v>
      </c>
      <c r="B39" s="19">
        <v>0.82177538927790661</v>
      </c>
      <c r="C39" s="22">
        <v>504.12060790599816</v>
      </c>
      <c r="D39" s="23"/>
      <c r="E39" s="25"/>
      <c r="L39" s="4">
        <v>10</v>
      </c>
      <c r="M39" s="4">
        <v>0.1275</v>
      </c>
      <c r="N39" s="4">
        <f t="shared" si="3"/>
        <v>2.5021875000000006E-4</v>
      </c>
      <c r="O39" s="4">
        <f t="shared" si="0"/>
        <v>0.3002625000000001</v>
      </c>
      <c r="P39" s="4">
        <v>230.4</v>
      </c>
      <c r="Q39" s="4">
        <f t="shared" si="2"/>
        <v>503.4</v>
      </c>
      <c r="R39" s="4">
        <v>1.57E-3</v>
      </c>
      <c r="S39" s="4">
        <f t="shared" si="1"/>
        <v>0.82359550561797756</v>
      </c>
      <c r="T39" s="4">
        <v>0.24021000000000003</v>
      </c>
      <c r="U39" s="4">
        <v>8.9999999999999993E-3</v>
      </c>
      <c r="V39" s="4">
        <f t="shared" si="5"/>
        <v>2.5000000000000001E-3</v>
      </c>
      <c r="X39" s="4">
        <v>0.4</v>
      </c>
      <c r="Y39" s="4">
        <v>1.6000000000000001E-3</v>
      </c>
    </row>
    <row r="40" spans="1:25">
      <c r="A40" s="19">
        <v>0.28000000000000014</v>
      </c>
      <c r="B40" s="19">
        <v>0.83149311460584885</v>
      </c>
      <c r="C40" s="22">
        <v>503.46163477946652</v>
      </c>
      <c r="D40" s="23"/>
      <c r="E40" s="25"/>
      <c r="L40" s="4">
        <v>11</v>
      </c>
      <c r="M40" s="4">
        <v>0.14025000000000001</v>
      </c>
      <c r="N40" s="4">
        <f t="shared" si="3"/>
        <v>2.7524062500000005E-4</v>
      </c>
      <c r="O40" s="4">
        <f t="shared" si="0"/>
        <v>0.33028875000000008</v>
      </c>
      <c r="P40" s="4">
        <v>228.2</v>
      </c>
      <c r="Q40" s="4">
        <f t="shared" si="2"/>
        <v>501.2</v>
      </c>
      <c r="R40" s="4">
        <v>1.33E-3</v>
      </c>
      <c r="S40" s="4">
        <f t="shared" si="1"/>
        <v>0.85056179775280905</v>
      </c>
      <c r="T40" s="4">
        <v>0.27023625000000007</v>
      </c>
      <c r="U40" s="4">
        <v>8.5000000000000006E-3</v>
      </c>
      <c r="V40" s="4">
        <f t="shared" si="5"/>
        <v>2.3611111111111111E-3</v>
      </c>
      <c r="X40" s="4">
        <v>0.5</v>
      </c>
      <c r="Y40" s="4">
        <v>7.7999999999999999E-4</v>
      </c>
    </row>
    <row r="41" spans="1:25">
      <c r="A41" s="19">
        <v>0.29000000000000015</v>
      </c>
      <c r="B41" s="19">
        <v>0.84098106973865228</v>
      </c>
      <c r="C41" s="22">
        <v>502.76814844576279</v>
      </c>
      <c r="D41" s="23"/>
      <c r="E41" s="25"/>
      <c r="L41" s="4">
        <v>12</v>
      </c>
      <c r="M41" s="4">
        <v>0.153</v>
      </c>
      <c r="N41" s="4">
        <f t="shared" si="3"/>
        <v>3.0026250000000004E-4</v>
      </c>
      <c r="O41" s="4">
        <f t="shared" si="0"/>
        <v>0.36031500000000005</v>
      </c>
      <c r="P41" s="4">
        <v>225.7</v>
      </c>
      <c r="Q41" s="4">
        <f t="shared" si="2"/>
        <v>498.7</v>
      </c>
      <c r="R41" s="4">
        <v>1.1100000000000001E-3</v>
      </c>
      <c r="S41" s="4">
        <f t="shared" si="1"/>
        <v>0.87528089887640448</v>
      </c>
      <c r="T41" s="4">
        <v>0.3002625000000001</v>
      </c>
      <c r="U41" s="4">
        <v>8.0000000000000002E-3</v>
      </c>
      <c r="V41" s="4">
        <f t="shared" si="5"/>
        <v>2.2222222222222222E-3</v>
      </c>
      <c r="X41" s="4">
        <v>0.6</v>
      </c>
      <c r="Y41" s="4">
        <v>2.0000000000000001E-4</v>
      </c>
    </row>
    <row r="42" spans="1:25">
      <c r="A42" s="19">
        <v>0.30000000000000016</v>
      </c>
      <c r="B42" s="19">
        <v>0.85023804129982117</v>
      </c>
      <c r="C42" s="22">
        <v>502.04058609321601</v>
      </c>
      <c r="D42" s="23"/>
      <c r="E42" s="25"/>
      <c r="L42" s="4">
        <v>13</v>
      </c>
      <c r="M42" s="4">
        <v>0.16575000000000001</v>
      </c>
      <c r="N42" s="4">
        <f t="shared" si="3"/>
        <v>3.2528437500000009E-4</v>
      </c>
      <c r="O42" s="4">
        <f t="shared" si="0"/>
        <v>0.39034125000000008</v>
      </c>
      <c r="P42" s="4">
        <v>223</v>
      </c>
      <c r="Q42" s="4">
        <f t="shared" si="2"/>
        <v>496</v>
      </c>
      <c r="R42" s="4">
        <v>9.1E-4</v>
      </c>
      <c r="S42" s="4">
        <f t="shared" si="1"/>
        <v>0.89775280898876408</v>
      </c>
      <c r="T42" s="4">
        <v>0.33028875000000008</v>
      </c>
      <c r="U42" s="4">
        <v>7.4999999999999997E-3</v>
      </c>
      <c r="V42" s="4">
        <f t="shared" si="5"/>
        <v>2.0833333333333333E-3</v>
      </c>
    </row>
    <row r="43" spans="1:25">
      <c r="A43" s="19">
        <v>0.31000000000000016</v>
      </c>
      <c r="B43" s="19">
        <v>0.85926119266044509</v>
      </c>
      <c r="C43" s="22">
        <v>501.27903944525809</v>
      </c>
      <c r="D43" s="23"/>
      <c r="E43" s="25"/>
      <c r="L43" s="4">
        <v>14</v>
      </c>
      <c r="M43" s="4">
        <v>0.17849999999999999</v>
      </c>
      <c r="N43" s="4">
        <f t="shared" si="3"/>
        <v>3.5030625000000002E-4</v>
      </c>
      <c r="O43" s="4">
        <f t="shared" si="0"/>
        <v>0.42036750000000001</v>
      </c>
      <c r="P43" s="4">
        <v>220</v>
      </c>
      <c r="Q43" s="4">
        <f t="shared" si="2"/>
        <v>493</v>
      </c>
      <c r="R43" s="4">
        <v>7.2999999999999996E-4</v>
      </c>
      <c r="S43" s="4">
        <f t="shared" si="1"/>
        <v>0.91797752808988764</v>
      </c>
      <c r="T43" s="4">
        <v>0.36031500000000005</v>
      </c>
      <c r="U43" s="4">
        <v>6.9800000000000001E-3</v>
      </c>
      <c r="V43" s="4">
        <f t="shared" si="5"/>
        <v>1.9388888888888891E-3</v>
      </c>
    </row>
    <row r="44" spans="1:25">
      <c r="A44" s="19">
        <v>0.32000000000000017</v>
      </c>
      <c r="B44" s="19">
        <v>0.86804630651239889</v>
      </c>
      <c r="C44" s="22">
        <v>500.48331194462548</v>
      </c>
      <c r="D44" s="23"/>
      <c r="E44" s="25"/>
      <c r="L44" s="4">
        <v>15</v>
      </c>
      <c r="M44" s="4">
        <v>0.19125</v>
      </c>
      <c r="N44" s="4">
        <f t="shared" si="3"/>
        <v>3.7532812500000006E-4</v>
      </c>
      <c r="O44" s="4">
        <f t="shared" si="0"/>
        <v>0.45039375000000009</v>
      </c>
      <c r="P44" s="4">
        <v>216.7</v>
      </c>
      <c r="Q44" s="4">
        <f t="shared" si="2"/>
        <v>489.7</v>
      </c>
      <c r="R44" s="4">
        <v>5.6999999999999998E-4</v>
      </c>
      <c r="S44" s="4">
        <f t="shared" si="1"/>
        <v>0.93595505617977526</v>
      </c>
      <c r="T44" s="4">
        <v>0.39034125000000008</v>
      </c>
      <c r="U44" s="4">
        <v>6.4000000000000003E-3</v>
      </c>
      <c r="V44" s="4">
        <f t="shared" si="5"/>
        <v>1.7777777777777779E-3</v>
      </c>
    </row>
    <row r="45" spans="1:25">
      <c r="A45" s="19">
        <v>0.33000000000000018</v>
      </c>
      <c r="B45" s="19">
        <v>0.87658798977828079</v>
      </c>
      <c r="C45" s="22">
        <v>499.65296703801255</v>
      </c>
      <c r="D45" s="23"/>
      <c r="E45" s="25"/>
      <c r="L45" s="4">
        <v>16</v>
      </c>
      <c r="M45" s="4">
        <v>0.20399999999999999</v>
      </c>
      <c r="N45" s="4">
        <f t="shared" si="3"/>
        <v>4.0035000000000005E-4</v>
      </c>
      <c r="O45" s="4">
        <f t="shared" si="0"/>
        <v>0.48042000000000007</v>
      </c>
      <c r="P45" s="4">
        <v>213.1</v>
      </c>
      <c r="Q45" s="4">
        <f t="shared" si="2"/>
        <v>486.1</v>
      </c>
      <c r="R45" s="4">
        <v>4.2999999999999999E-4</v>
      </c>
      <c r="S45" s="4">
        <f t="shared" si="1"/>
        <v>0.95168539325842694</v>
      </c>
      <c r="T45" s="4">
        <v>0.42036750000000001</v>
      </c>
      <c r="U45" s="4">
        <v>5.7000000000000002E-3</v>
      </c>
      <c r="V45" s="4">
        <f t="shared" si="5"/>
        <v>1.5833333333333333E-3</v>
      </c>
    </row>
    <row r="46" spans="1:25">
      <c r="A46" s="19">
        <v>0.34000000000000019</v>
      </c>
      <c r="B46" s="19">
        <v>0.88487985288914583</v>
      </c>
      <c r="C46" s="22">
        <v>498.78737022755519</v>
      </c>
      <c r="D46" s="23"/>
      <c r="E46" s="25"/>
      <c r="L46" s="4">
        <v>17</v>
      </c>
      <c r="M46" s="4">
        <v>0.21675</v>
      </c>
      <c r="N46" s="4">
        <f t="shared" si="3"/>
        <v>4.2537187500000004E-4</v>
      </c>
      <c r="O46" s="4">
        <f t="shared" si="0"/>
        <v>0.5104462500000001</v>
      </c>
      <c r="P46" s="4">
        <v>209.1</v>
      </c>
      <c r="Q46" s="4">
        <f t="shared" si="2"/>
        <v>482.1</v>
      </c>
      <c r="R46" s="4">
        <v>3.1E-4</v>
      </c>
      <c r="S46" s="4">
        <f t="shared" si="1"/>
        <v>0.96516853932584268</v>
      </c>
      <c r="T46" s="4">
        <v>0.45039375000000009</v>
      </c>
      <c r="U46" s="4">
        <v>5.0499999999999998E-3</v>
      </c>
      <c r="V46" s="4">
        <f t="shared" si="5"/>
        <v>1.4027777777777777E-3</v>
      </c>
    </row>
    <row r="47" spans="1:25">
      <c r="A47" s="19">
        <v>0.3500000000000002</v>
      </c>
      <c r="B47" s="19">
        <v>0.89291467346528286</v>
      </c>
      <c r="C47" s="22">
        <v>497.88572709173513</v>
      </c>
      <c r="D47" s="23"/>
      <c r="E47" s="25"/>
      <c r="L47" s="4">
        <v>18</v>
      </c>
      <c r="M47" s="4">
        <v>0.22950000000000001</v>
      </c>
      <c r="N47" s="4">
        <f t="shared" si="3"/>
        <v>4.5039375000000009E-4</v>
      </c>
      <c r="O47" s="4">
        <f t="shared" si="0"/>
        <v>0.54047250000000013</v>
      </c>
      <c r="P47" s="4">
        <v>204.8</v>
      </c>
      <c r="Q47" s="4">
        <f t="shared" si="2"/>
        <v>477.8</v>
      </c>
      <c r="R47" s="4">
        <v>2.1499999999999999E-4</v>
      </c>
      <c r="S47" s="4">
        <f t="shared" si="1"/>
        <v>0.97584269662921352</v>
      </c>
      <c r="T47" s="4">
        <v>0.48042000000000007</v>
      </c>
      <c r="U47" s="4">
        <v>4.3E-3</v>
      </c>
      <c r="V47" s="4">
        <f t="shared" si="5"/>
        <v>1.1944444444444444E-3</v>
      </c>
    </row>
    <row r="48" spans="1:25">
      <c r="A48" s="19">
        <v>0.36000000000000021</v>
      </c>
      <c r="B48" s="19">
        <v>0.90068455302447592</v>
      </c>
      <c r="C48" s="22">
        <v>496.94711914411829</v>
      </c>
      <c r="D48" s="23"/>
      <c r="E48" s="25"/>
      <c r="L48" s="4">
        <v>19</v>
      </c>
      <c r="M48" s="4">
        <v>0.24224999999999999</v>
      </c>
      <c r="N48" s="4">
        <f t="shared" si="3"/>
        <v>4.7541562500000008E-4</v>
      </c>
      <c r="O48" s="4">
        <f t="shared" si="0"/>
        <v>0.57049875000000005</v>
      </c>
      <c r="P48" s="4">
        <v>200.2</v>
      </c>
      <c r="Q48" s="4">
        <f t="shared" si="2"/>
        <v>473.2</v>
      </c>
      <c r="R48" s="4">
        <v>1.4300000000000001E-4</v>
      </c>
      <c r="S48" s="4">
        <f t="shared" si="1"/>
        <v>0.9839325842696629</v>
      </c>
      <c r="T48" s="4">
        <v>0.5104462500000001</v>
      </c>
      <c r="U48" s="4">
        <v>3.5000000000000001E-3</v>
      </c>
      <c r="V48" s="4">
        <f t="shared" si="5"/>
        <v>9.7222222222222219E-4</v>
      </c>
    </row>
    <row r="49" spans="1:22">
      <c r="A49" s="19">
        <v>0.37000000000000022</v>
      </c>
      <c r="B49" s="19">
        <v>0.90818107431093664</v>
      </c>
      <c r="C49" s="22">
        <v>495.97053914875681</v>
      </c>
      <c r="D49" s="23"/>
      <c r="E49" s="25"/>
      <c r="L49" s="4">
        <v>20</v>
      </c>
      <c r="M49" s="4">
        <v>0.255</v>
      </c>
      <c r="N49" s="4">
        <f t="shared" si="3"/>
        <v>5.0043750000000012E-4</v>
      </c>
      <c r="O49" s="4">
        <f t="shared" si="0"/>
        <v>0.6005250000000002</v>
      </c>
      <c r="P49" s="4">
        <v>195.3</v>
      </c>
      <c r="Q49" s="4">
        <f t="shared" si="2"/>
        <v>468.3</v>
      </c>
      <c r="R49" s="4">
        <v>9.0000000000000006E-5</v>
      </c>
      <c r="S49" s="4">
        <f t="shared" si="1"/>
        <v>0.98988764044943822</v>
      </c>
      <c r="T49" s="4">
        <v>0.54047250000000013</v>
      </c>
      <c r="U49" s="4">
        <v>2.7000000000000001E-3</v>
      </c>
      <c r="V49" s="4">
        <f t="shared" si="5"/>
        <v>7.5000000000000002E-4</v>
      </c>
    </row>
    <row r="50" spans="1:22">
      <c r="A50" s="19">
        <v>0.38000000000000023</v>
      </c>
      <c r="B50" s="19">
        <v>0.91539546601755961</v>
      </c>
      <c r="C50" s="22">
        <v>494.95492730944682</v>
      </c>
      <c r="D50" s="23"/>
      <c r="E50" s="25"/>
      <c r="T50" s="4">
        <v>0.57049875000000005</v>
      </c>
      <c r="U50" s="4">
        <v>2E-3</v>
      </c>
      <c r="V50" s="4">
        <f t="shared" si="5"/>
        <v>5.5555555555555556E-4</v>
      </c>
    </row>
    <row r="51" spans="1:22">
      <c r="A51" s="19">
        <v>0.39000000000000024</v>
      </c>
      <c r="B51" s="19">
        <v>0.92231878091180863</v>
      </c>
      <c r="C51" s="22">
        <v>493.89920956372089</v>
      </c>
      <c r="D51" s="23"/>
      <c r="E51" s="25"/>
      <c r="T51" s="4">
        <v>0.6005250000000002</v>
      </c>
      <c r="U51" s="4">
        <v>1.4E-3</v>
      </c>
      <c r="V51" s="4">
        <f t="shared" si="5"/>
        <v>3.8888888888888887E-4</v>
      </c>
    </row>
    <row r="52" spans="1:22">
      <c r="A52" s="19">
        <v>0.40000000000000024</v>
      </c>
      <c r="B52" s="19">
        <v>0.92894209252222937</v>
      </c>
      <c r="C52" s="22">
        <v>492.80233901012377</v>
      </c>
      <c r="D52" s="23"/>
      <c r="E52" s="25"/>
    </row>
    <row r="53" spans="1:22">
      <c r="A53" s="19">
        <v>0.41000000000000025</v>
      </c>
      <c r="B53" s="19">
        <v>0.93525671444637171</v>
      </c>
      <c r="C53" s="22">
        <v>491.66334124763239</v>
      </c>
      <c r="D53" s="23"/>
      <c r="E53" s="25"/>
    </row>
    <row r="54" spans="1:22">
      <c r="A54" s="19">
        <v>0.42000000000000026</v>
      </c>
      <c r="B54" s="19">
        <v>0.9412544448486263</v>
      </c>
      <c r="C54" s="22">
        <v>490.48136407805191</v>
      </c>
      <c r="D54" s="23"/>
      <c r="E54" s="25"/>
    </row>
    <row r="55" spans="1:22">
      <c r="A55" s="19">
        <v>0.43000000000000027</v>
      </c>
      <c r="B55" s="19">
        <v>0.94692783668485325</v>
      </c>
      <c r="C55" s="22">
        <v>489.25573158755952</v>
      </c>
      <c r="D55" s="23"/>
      <c r="E55" s="25"/>
      <c r="M55" s="4">
        <v>0.1</v>
      </c>
      <c r="N55" s="4">
        <v>373.15</v>
      </c>
    </row>
    <row r="56" spans="1:22">
      <c r="A56" s="19">
        <v>0.44000000000000028</v>
      </c>
      <c r="B56" s="19">
        <v>0.95227049150921217</v>
      </c>
      <c r="C56" s="22">
        <v>487.98600206145704</v>
      </c>
      <c r="D56" s="23"/>
      <c r="E56" s="25"/>
      <c r="M56" s="4">
        <v>0.6</v>
      </c>
      <c r="N56" s="4">
        <v>373.15</v>
      </c>
    </row>
    <row r="57" spans="1:22">
      <c r="A57" s="19">
        <v>0.45000000000000029</v>
      </c>
      <c r="B57" s="19">
        <v>0.95727737134557034</v>
      </c>
      <c r="C57" s="22">
        <v>486.67202849066734</v>
      </c>
      <c r="D57" s="23"/>
      <c r="E57" s="25"/>
    </row>
    <row r="58" spans="1:22">
      <c r="A58" s="19">
        <v>0.4600000000000003</v>
      </c>
      <c r="B58" s="19">
        <v>0.961945119115731</v>
      </c>
      <c r="C58" s="22">
        <v>485.31401961811065</v>
      </c>
      <c r="D58" s="23"/>
      <c r="E58" s="25"/>
    </row>
    <row r="59" spans="1:22">
      <c r="A59" s="19">
        <v>0.47000000000000031</v>
      </c>
      <c r="B59" s="19">
        <v>0.96627237375213959</v>
      </c>
      <c r="C59" s="22">
        <v>483.91259860125018</v>
      </c>
      <c r="D59" s="23"/>
      <c r="E59" s="25"/>
    </row>
    <row r="60" spans="1:22">
      <c r="A60" s="19">
        <v>0.48000000000000032</v>
      </c>
      <c r="B60" s="19">
        <v>0.9702600618365963</v>
      </c>
      <c r="C60" s="22">
        <v>482.46885553018529</v>
      </c>
      <c r="D60" s="23"/>
      <c r="E60" s="25"/>
    </row>
    <row r="61" spans="1:22">
      <c r="A61" s="19">
        <v>0.49000000000000032</v>
      </c>
      <c r="B61" s="19">
        <v>0.9739116440717478</v>
      </c>
      <c r="C61" s="22">
        <v>480.98438937915125</v>
      </c>
      <c r="D61" s="23"/>
      <c r="E61" s="25"/>
    </row>
    <row r="62" spans="1:22">
      <c r="A62" s="19">
        <v>0.50000000000000033</v>
      </c>
      <c r="B62" s="19">
        <v>0.97723329295231209</v>
      </c>
      <c r="C62" s="22">
        <v>479.46133465635961</v>
      </c>
      <c r="D62" s="23"/>
      <c r="E62" s="25"/>
    </row>
    <row r="63" spans="1:22">
      <c r="A63" s="19">
        <v>0.51000000000000034</v>
      </c>
      <c r="B63" s="19">
        <v>0.98023397854194227</v>
      </c>
      <c r="C63" s="22">
        <v>477.90236823068796</v>
      </c>
      <c r="D63" s="23"/>
    </row>
    <row r="64" spans="1:22">
      <c r="A64" s="19">
        <v>0.52000000000000035</v>
      </c>
      <c r="B64" s="19">
        <v>0.98292544299049101</v>
      </c>
      <c r="C64" s="22">
        <v>476.31069269160878</v>
      </c>
      <c r="D64" s="23"/>
    </row>
    <row r="65" spans="1:4">
      <c r="A65" s="19">
        <v>0.53000000000000036</v>
      </c>
      <c r="B65" s="19">
        <v>0.98532205162160347</v>
      </c>
      <c r="C65" s="22">
        <v>474.68999418461232</v>
      </c>
      <c r="D65" s="23"/>
    </row>
    <row r="66" spans="1:4">
      <c r="A66" s="19">
        <v>0.54000000000000037</v>
      </c>
      <c r="B66" s="19">
        <v>0.98744051868826865</v>
      </c>
      <c r="C66" s="22">
        <v>473.04437486043736</v>
      </c>
      <c r="D66" s="23"/>
    </row>
    <row r="67" spans="1:4">
      <c r="A67" s="19">
        <v>0.55000000000000038</v>
      </c>
      <c r="B67" s="19">
        <v>0.98929951806379091</v>
      </c>
      <c r="C67" s="22">
        <v>471.37826262422817</v>
      </c>
      <c r="D67" s="23"/>
    </row>
    <row r="68" spans="1:4">
      <c r="A68" s="19">
        <v>0.56000000000000039</v>
      </c>
      <c r="B68" s="19">
        <v>0.99091920137351464</v>
      </c>
      <c r="C68" s="22">
        <v>469.69630337835207</v>
      </c>
      <c r="D68" s="23"/>
    </row>
    <row r="69" spans="1:4">
      <c r="A69" s="19">
        <v>0.5700000000000004</v>
      </c>
      <c r="B69" s="19">
        <v>0.9923206562386615</v>
      </c>
      <c r="C69" s="22">
        <v>468.00324297254895</v>
      </c>
      <c r="D69" s="23"/>
    </row>
    <row r="70" spans="1:4">
      <c r="A70" s="19">
        <v>0.5800000000000004</v>
      </c>
      <c r="B70" s="19">
        <v>0.99352534347934107</v>
      </c>
      <c r="C70" s="22">
        <v>466.3038072159477</v>
      </c>
      <c r="D70" s="23"/>
    </row>
    <row r="71" spans="1:4">
      <c r="A71" s="19">
        <v>0.59000000000000041</v>
      </c>
      <c r="B71" s="19">
        <v>0.99455455314058905</v>
      </c>
      <c r="C71" s="22">
        <v>464.60258834144247</v>
      </c>
      <c r="D71" s="23"/>
    </row>
    <row r="72" spans="1:4">
      <c r="A72" s="19">
        <v>0.60000000000000042</v>
      </c>
      <c r="B72" s="19">
        <v>0.99542891497901742</v>
      </c>
      <c r="C72" s="22">
        <v>462.90394525013062</v>
      </c>
      <c r="D72" s="23"/>
    </row>
    <row r="73" spans="1:4">
      <c r="A73" s="6"/>
      <c r="B73" s="23"/>
      <c r="C73" s="22"/>
      <c r="D73" s="23"/>
    </row>
    <row r="74" spans="1:4">
      <c r="A74" s="6"/>
      <c r="B74" s="23"/>
      <c r="C74" s="22"/>
      <c r="D74" s="23"/>
    </row>
    <row r="75" spans="1:4">
      <c r="A75" s="6"/>
      <c r="B75" s="23"/>
      <c r="C75" s="22"/>
      <c r="D75" s="23"/>
    </row>
    <row r="76" spans="1:4">
      <c r="A76" s="6"/>
      <c r="B76" s="23"/>
      <c r="C76" s="22"/>
      <c r="D76" s="23"/>
    </row>
    <row r="77" spans="1:4">
      <c r="A77" s="6"/>
      <c r="B77" s="23"/>
      <c r="C77" s="22"/>
      <c r="D77" s="23"/>
    </row>
    <row r="78" spans="1:4">
      <c r="A78" s="6"/>
      <c r="B78" s="23"/>
      <c r="C78" s="22"/>
      <c r="D78" s="23"/>
    </row>
    <row r="79" spans="1:4">
      <c r="A79" s="6"/>
      <c r="B79" s="23"/>
      <c r="C79" s="22"/>
      <c r="D79" s="23"/>
    </row>
    <row r="80" spans="1:4">
      <c r="A80" s="6"/>
      <c r="B80" s="23"/>
      <c r="C80" s="22"/>
      <c r="D80" s="23"/>
    </row>
    <row r="81" spans="1:4">
      <c r="A81" s="6"/>
      <c r="B81" s="23"/>
      <c r="C81" s="22"/>
      <c r="D81" s="23"/>
    </row>
    <row r="82" spans="1:4">
      <c r="A82" s="6"/>
      <c r="B82" s="23"/>
      <c r="C82" s="22"/>
      <c r="D82" s="23"/>
    </row>
    <row r="83" spans="1:4">
      <c r="A83" s="6"/>
      <c r="B83" s="23"/>
      <c r="C83" s="22"/>
      <c r="D83" s="23"/>
    </row>
    <row r="84" spans="1:4">
      <c r="A84" s="6"/>
      <c r="B84" s="23"/>
      <c r="C84" s="22"/>
      <c r="D84" s="23"/>
    </row>
    <row r="85" spans="1:4">
      <c r="A85" s="6"/>
      <c r="B85" s="23"/>
      <c r="C85" s="22"/>
      <c r="D85" s="23"/>
    </row>
    <row r="86" spans="1:4">
      <c r="A86" s="6"/>
      <c r="B86" s="23"/>
      <c r="C86" s="22"/>
      <c r="D86" s="23"/>
    </row>
    <row r="87" spans="1:4">
      <c r="A87" s="6"/>
      <c r="B87" s="23"/>
      <c r="C87" s="22"/>
      <c r="D87" s="23"/>
    </row>
    <row r="88" spans="1:4">
      <c r="A88" s="6"/>
      <c r="B88" s="23"/>
      <c r="C88" s="22"/>
      <c r="D88" s="23"/>
    </row>
    <row r="89" spans="1:4">
      <c r="A89" s="6"/>
      <c r="B89" s="23"/>
      <c r="C89" s="22"/>
      <c r="D89" s="23"/>
    </row>
    <row r="90" spans="1:4">
      <c r="A90" s="6"/>
      <c r="B90" s="23"/>
      <c r="C90" s="22"/>
      <c r="D90" s="23"/>
    </row>
    <row r="91" spans="1:4">
      <c r="A91" s="6"/>
      <c r="B91" s="23"/>
      <c r="C91" s="22"/>
      <c r="D91" s="23"/>
    </row>
    <row r="92" spans="1:4">
      <c r="A92" s="6"/>
      <c r="B92" s="23"/>
      <c r="C92" s="22"/>
      <c r="D92" s="23"/>
    </row>
    <row r="93" spans="1:4">
      <c r="A93" s="6"/>
      <c r="B93" s="23"/>
      <c r="C93" s="22"/>
      <c r="D93" s="23"/>
    </row>
    <row r="94" spans="1:4">
      <c r="A94" s="6"/>
      <c r="B94" s="23"/>
      <c r="C94" s="22"/>
      <c r="D94" s="23"/>
    </row>
    <row r="95" spans="1:4">
      <c r="A95" s="6"/>
      <c r="B95" s="23"/>
      <c r="C95" s="22"/>
      <c r="D95" s="23"/>
    </row>
    <row r="96" spans="1:4">
      <c r="A96" s="6"/>
      <c r="B96" s="23"/>
      <c r="C96" s="22"/>
      <c r="D96" s="23"/>
    </row>
    <row r="97" spans="1:4">
      <c r="A97" s="6"/>
      <c r="B97" s="23"/>
      <c r="D97" s="23"/>
    </row>
    <row r="98" spans="1:4">
      <c r="A98" s="6"/>
      <c r="B98" s="23"/>
      <c r="D98" s="23"/>
    </row>
    <row r="99" spans="1:4">
      <c r="A99" s="6"/>
      <c r="B99" s="23"/>
      <c r="D99" s="23"/>
    </row>
    <row r="100" spans="1:4">
      <c r="A100" s="6"/>
      <c r="B100" s="23"/>
      <c r="D100" s="23"/>
    </row>
    <row r="101" spans="1:4">
      <c r="A101" s="6"/>
      <c r="B101" s="23"/>
      <c r="D101" s="23"/>
    </row>
    <row r="102" spans="1:4">
      <c r="A102" s="6"/>
      <c r="B102" s="23"/>
      <c r="D102" s="23"/>
    </row>
    <row r="103" spans="1:4">
      <c r="A103" s="6"/>
      <c r="B103" s="23"/>
      <c r="D103" s="23"/>
    </row>
    <row r="104" spans="1:4">
      <c r="B104" s="26"/>
      <c r="D104" s="26"/>
    </row>
    <row r="105" spans="1:4">
      <c r="B105" s="26"/>
      <c r="D105" s="26"/>
    </row>
    <row r="106" spans="1:4">
      <c r="B106" s="26"/>
      <c r="D106" s="26"/>
    </row>
    <row r="107" spans="1:4">
      <c r="B107" s="26"/>
      <c r="D107" s="26"/>
    </row>
    <row r="108" spans="1:4">
      <c r="B108" s="26"/>
      <c r="D108" s="26"/>
    </row>
    <row r="109" spans="1:4">
      <c r="B109" s="26"/>
      <c r="D109" s="26"/>
    </row>
    <row r="110" spans="1:4">
      <c r="B110" s="26"/>
      <c r="D110" s="26"/>
    </row>
    <row r="111" spans="1:4">
      <c r="B111" s="26"/>
      <c r="D111" s="26"/>
    </row>
    <row r="112" spans="1:4">
      <c r="B112" s="26"/>
      <c r="D112" s="26"/>
    </row>
    <row r="113" spans="2:4">
      <c r="B113" s="26"/>
      <c r="D113" s="26"/>
    </row>
    <row r="114" spans="2:4">
      <c r="B114" s="26"/>
      <c r="D114" s="26"/>
    </row>
    <row r="115" spans="2:4">
      <c r="B115" s="26"/>
      <c r="D115" s="26"/>
    </row>
    <row r="116" spans="2:4">
      <c r="B116" s="26"/>
      <c r="D116" s="26"/>
    </row>
    <row r="117" spans="2:4">
      <c r="B117" s="26"/>
      <c r="D117" s="26"/>
    </row>
    <row r="118" spans="2:4">
      <c r="B118" s="26"/>
      <c r="D118" s="26"/>
    </row>
    <row r="119" spans="2:4">
      <c r="B119" s="26"/>
      <c r="D119" s="26"/>
    </row>
    <row r="120" spans="2:4">
      <c r="B120" s="26"/>
      <c r="D120" s="26"/>
    </row>
    <row r="121" spans="2:4">
      <c r="B121" s="26"/>
      <c r="D121" s="26"/>
    </row>
    <row r="122" spans="2:4">
      <c r="B122" s="26"/>
      <c r="D122" s="26"/>
    </row>
    <row r="123" spans="2:4">
      <c r="B123" s="26"/>
      <c r="D123" s="26"/>
    </row>
    <row r="124" spans="2:4">
      <c r="B124" s="26"/>
      <c r="D124" s="26"/>
    </row>
    <row r="125" spans="2:4">
      <c r="B125" s="26"/>
      <c r="D125" s="26"/>
    </row>
    <row r="126" spans="2:4">
      <c r="B126" s="26"/>
      <c r="D126" s="26"/>
    </row>
    <row r="127" spans="2:4">
      <c r="B127" s="26"/>
      <c r="D127" s="26"/>
    </row>
    <row r="128" spans="2:4">
      <c r="B128" s="26"/>
      <c r="D128" s="26"/>
    </row>
    <row r="129" spans="2:4">
      <c r="B129" s="26"/>
      <c r="D129" s="26"/>
    </row>
    <row r="130" spans="2:4">
      <c r="B130" s="26"/>
      <c r="D130" s="26"/>
    </row>
    <row r="131" spans="2:4">
      <c r="B131" s="26"/>
      <c r="D131" s="26"/>
    </row>
    <row r="132" spans="2:4">
      <c r="B132" s="26"/>
      <c r="D132" s="26"/>
    </row>
    <row r="133" spans="2:4">
      <c r="B133" s="26"/>
      <c r="D133" s="26"/>
    </row>
    <row r="134" spans="2:4">
      <c r="B134" s="26"/>
      <c r="D134" s="26"/>
    </row>
    <row r="135" spans="2:4">
      <c r="B135" s="26"/>
      <c r="D135" s="26"/>
    </row>
    <row r="136" spans="2:4">
      <c r="B136" s="26"/>
      <c r="D136" s="26"/>
    </row>
    <row r="137" spans="2:4">
      <c r="B137" s="26"/>
      <c r="D137" s="26"/>
    </row>
    <row r="138" spans="2:4">
      <c r="B138" s="26"/>
      <c r="D138" s="26"/>
    </row>
    <row r="139" spans="2:4">
      <c r="B139" s="26"/>
      <c r="D139" s="26"/>
    </row>
    <row r="140" spans="2:4">
      <c r="B140" s="26"/>
      <c r="D140" s="26"/>
    </row>
    <row r="141" spans="2:4">
      <c r="B141" s="26"/>
      <c r="D141" s="26"/>
    </row>
    <row r="142" spans="2:4">
      <c r="B142" s="26"/>
      <c r="D142" s="26"/>
    </row>
    <row r="143" spans="2:4">
      <c r="B143" s="26"/>
      <c r="D143" s="26"/>
    </row>
    <row r="144" spans="2:4">
      <c r="B144" s="26"/>
      <c r="D144" s="26"/>
    </row>
    <row r="145" spans="2:4">
      <c r="B145" s="26"/>
      <c r="D145" s="26"/>
    </row>
    <row r="146" spans="2:4">
      <c r="B146" s="26"/>
      <c r="D146" s="26"/>
    </row>
    <row r="147" spans="2:4">
      <c r="B147" s="26"/>
      <c r="D147" s="26"/>
    </row>
    <row r="148" spans="2:4">
      <c r="B148" s="26"/>
      <c r="D148" s="26"/>
    </row>
    <row r="149" spans="2:4">
      <c r="B149" s="26"/>
      <c r="D149" s="26"/>
    </row>
    <row r="150" spans="2:4">
      <c r="B150" s="26"/>
      <c r="D150" s="26"/>
    </row>
    <row r="151" spans="2:4">
      <c r="B151" s="26"/>
      <c r="D151" s="26"/>
    </row>
    <row r="152" spans="2:4">
      <c r="B152" s="26"/>
      <c r="D152" s="26"/>
    </row>
    <row r="153" spans="2:4">
      <c r="B153" s="26"/>
      <c r="D153" s="26"/>
    </row>
    <row r="154" spans="2:4">
      <c r="B154" s="26"/>
      <c r="D154" s="26"/>
    </row>
    <row r="155" spans="2:4">
      <c r="B155" s="26"/>
      <c r="D155" s="26"/>
    </row>
    <row r="156" spans="2:4">
      <c r="B156" s="26"/>
      <c r="D156" s="26"/>
    </row>
    <row r="157" spans="2:4">
      <c r="B157" s="26"/>
      <c r="D157" s="26"/>
    </row>
    <row r="158" spans="2:4">
      <c r="B158" s="26"/>
      <c r="D158" s="26"/>
    </row>
    <row r="159" spans="2:4">
      <c r="B159" s="26"/>
      <c r="D159" s="26"/>
    </row>
    <row r="160" spans="2:4">
      <c r="B160" s="26"/>
      <c r="D160" s="26"/>
    </row>
    <row r="161" spans="2:4">
      <c r="B161" s="26"/>
      <c r="D161" s="26"/>
    </row>
    <row r="162" spans="2:4">
      <c r="B162" s="26"/>
      <c r="D162" s="26"/>
    </row>
    <row r="163" spans="2:4">
      <c r="B163" s="26"/>
      <c r="D163" s="26"/>
    </row>
    <row r="164" spans="2:4">
      <c r="B164" s="26"/>
      <c r="D164" s="26"/>
    </row>
    <row r="165" spans="2:4">
      <c r="B165" s="26"/>
      <c r="D165" s="26"/>
    </row>
    <row r="166" spans="2:4">
      <c r="B166" s="26"/>
      <c r="D166" s="26"/>
    </row>
    <row r="167" spans="2:4">
      <c r="B167" s="26"/>
      <c r="D167" s="26"/>
    </row>
    <row r="168" spans="2:4">
      <c r="B168" s="26"/>
      <c r="D168" s="26"/>
    </row>
    <row r="169" spans="2:4">
      <c r="B169" s="26"/>
      <c r="D169" s="26"/>
    </row>
    <row r="170" spans="2:4">
      <c r="B170" s="26"/>
      <c r="D170" s="26"/>
    </row>
    <row r="171" spans="2:4">
      <c r="B171" s="26"/>
      <c r="D171" s="26"/>
    </row>
    <row r="172" spans="2:4">
      <c r="B172" s="26"/>
      <c r="D172" s="26"/>
    </row>
    <row r="173" spans="2:4">
      <c r="B173" s="26"/>
      <c r="D173" s="26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_onClick">
                <anchor moveWithCells="1" sizeWithCells="1">
                  <from>
                    <xdr:col>2</xdr:col>
                    <xdr:colOff>45720</xdr:colOff>
                    <xdr:row>6</xdr:row>
                    <xdr:rowOff>137160</xdr:rowOff>
                  </from>
                  <to>
                    <xdr:col>4</xdr:col>
                    <xdr:colOff>38100</xdr:colOff>
                    <xdr:row>8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32" zoomScaleNormal="132" workbookViewId="0">
      <selection activeCell="P4" sqref="P4"/>
    </sheetView>
  </sheetViews>
  <sheetFormatPr defaultColWidth="9" defaultRowHeight="13.2"/>
  <cols>
    <col min="1" max="1" width="12.140625" style="47" bestFit="1" customWidth="1"/>
    <col min="2" max="16384" width="9" style="47"/>
  </cols>
  <sheetData>
    <row r="1" spans="1:11">
      <c r="A1" s="47" t="s">
        <v>132</v>
      </c>
      <c r="J1" s="47" t="s">
        <v>138</v>
      </c>
      <c r="K1" s="47" t="s">
        <v>139</v>
      </c>
    </row>
    <row r="2" spans="1:11">
      <c r="A2" s="47" t="s">
        <v>133</v>
      </c>
      <c r="B2" s="47" t="s">
        <v>107</v>
      </c>
      <c r="D2" s="47" t="s">
        <v>134</v>
      </c>
      <c r="E2" s="47" t="s">
        <v>73</v>
      </c>
      <c r="F2" s="47" t="s">
        <v>136</v>
      </c>
      <c r="K2" s="47" t="s">
        <v>140</v>
      </c>
    </row>
    <row r="3" spans="1:11">
      <c r="A3" s="47" t="s">
        <v>17</v>
      </c>
      <c r="B3" s="47" t="s">
        <v>41</v>
      </c>
      <c r="C3" s="47" t="s">
        <v>49</v>
      </c>
      <c r="D3" s="47" t="s">
        <v>135</v>
      </c>
      <c r="E3" s="47" t="s">
        <v>137</v>
      </c>
    </row>
    <row r="4" spans="1:11">
      <c r="A4" s="47">
        <v>0</v>
      </c>
      <c r="B4" s="49">
        <f>A4*(3.14)*0.025^2*1200</f>
        <v>0</v>
      </c>
      <c r="C4" s="47">
        <v>0</v>
      </c>
      <c r="D4" s="47">
        <v>125</v>
      </c>
      <c r="E4" s="47">
        <f>D4+273.15</f>
        <v>398.15</v>
      </c>
    </row>
    <row r="5" spans="1:11">
      <c r="A5" s="48">
        <v>5.7619999999999998E-3</v>
      </c>
      <c r="B5" s="49">
        <f t="shared" ref="B5:B23" si="0">A5*(3.14)*0.025^2*1200</f>
        <v>1.3569510000000003E-2</v>
      </c>
      <c r="C5" s="47">
        <v>0.05</v>
      </c>
      <c r="D5" s="47">
        <v>134.4</v>
      </c>
      <c r="E5" s="47">
        <f t="shared" ref="E5:E23" si="1">D5+273.15</f>
        <v>407.54999999999995</v>
      </c>
    </row>
    <row r="6" spans="1:11">
      <c r="A6" s="48">
        <v>9.8099999999999993E-3</v>
      </c>
      <c r="B6" s="49">
        <f t="shared" si="0"/>
        <v>2.3102550000000003E-2</v>
      </c>
      <c r="C6" s="47">
        <v>0.1</v>
      </c>
      <c r="D6" s="47">
        <v>143.9</v>
      </c>
      <c r="E6" s="47">
        <f t="shared" si="1"/>
        <v>417.04999999999995</v>
      </c>
    </row>
    <row r="7" spans="1:11">
      <c r="A7" s="48">
        <v>1.2800000000000001E-2</v>
      </c>
      <c r="B7" s="49">
        <f t="shared" si="0"/>
        <v>3.0144000000000008E-2</v>
      </c>
      <c r="C7" s="47">
        <v>0.15</v>
      </c>
      <c r="D7" s="47">
        <v>153.4</v>
      </c>
      <c r="E7" s="47">
        <f t="shared" si="1"/>
        <v>426.54999999999995</v>
      </c>
    </row>
    <row r="8" spans="1:11">
      <c r="A8" s="48">
        <v>1.5100000000000001E-2</v>
      </c>
      <c r="B8" s="49">
        <f t="shared" si="0"/>
        <v>3.5560500000000009E-2</v>
      </c>
      <c r="C8" s="47">
        <v>0.2</v>
      </c>
      <c r="D8" s="47">
        <v>162.99</v>
      </c>
      <c r="E8" s="47">
        <f t="shared" si="1"/>
        <v>436.14</v>
      </c>
    </row>
    <row r="9" spans="1:11">
      <c r="A9" s="48">
        <v>1.7100000000000001E-2</v>
      </c>
      <c r="B9" s="49">
        <f t="shared" si="0"/>
        <v>4.0270500000000015E-2</v>
      </c>
      <c r="C9" s="47">
        <v>0.25</v>
      </c>
      <c r="D9" s="47">
        <v>172.53</v>
      </c>
      <c r="E9" s="47">
        <f t="shared" si="1"/>
        <v>445.67999999999995</v>
      </c>
    </row>
    <row r="10" spans="1:11">
      <c r="A10" s="47">
        <v>1.89E-2</v>
      </c>
      <c r="B10" s="49">
        <f t="shared" si="0"/>
        <v>4.4509500000000014E-2</v>
      </c>
      <c r="C10" s="47">
        <v>0.3</v>
      </c>
      <c r="D10" s="47">
        <v>182.14</v>
      </c>
      <c r="E10" s="47">
        <f t="shared" si="1"/>
        <v>455.28999999999996</v>
      </c>
    </row>
    <row r="11" spans="1:11">
      <c r="A11" s="47">
        <v>2.07E-2</v>
      </c>
      <c r="B11" s="49">
        <f t="shared" si="0"/>
        <v>4.8748500000000007E-2</v>
      </c>
      <c r="C11" s="47">
        <v>0.35</v>
      </c>
      <c r="D11" s="47">
        <v>191.61</v>
      </c>
      <c r="E11" s="47">
        <f t="shared" si="1"/>
        <v>464.76</v>
      </c>
    </row>
    <row r="12" spans="1:11">
      <c r="A12" s="47">
        <v>2.2700000000000001E-2</v>
      </c>
      <c r="B12" s="49">
        <f t="shared" si="0"/>
        <v>5.3458500000000013E-2</v>
      </c>
      <c r="C12" s="47">
        <v>0.4</v>
      </c>
      <c r="D12" s="47">
        <v>200.92</v>
      </c>
      <c r="E12" s="47">
        <f t="shared" si="1"/>
        <v>474.06999999999994</v>
      </c>
    </row>
    <row r="13" spans="1:11">
      <c r="A13" s="47">
        <v>2.5100000000000001E-2</v>
      </c>
      <c r="B13" s="49">
        <f t="shared" si="0"/>
        <v>5.9110500000000017E-2</v>
      </c>
      <c r="C13" s="47">
        <v>0.45</v>
      </c>
      <c r="D13" s="47">
        <v>209.91</v>
      </c>
      <c r="E13" s="47">
        <f t="shared" si="1"/>
        <v>483.05999999999995</v>
      </c>
    </row>
    <row r="14" spans="1:11">
      <c r="A14" s="47">
        <v>2.8299999999999999E-2</v>
      </c>
      <c r="B14" s="49">
        <f t="shared" si="0"/>
        <v>6.6646500000000011E-2</v>
      </c>
      <c r="C14" s="47">
        <v>0.5</v>
      </c>
      <c r="D14" s="47">
        <v>218.38</v>
      </c>
      <c r="E14" s="47">
        <f t="shared" si="1"/>
        <v>491.53</v>
      </c>
    </row>
    <row r="15" spans="1:11">
      <c r="A15" s="47">
        <v>3.2800000000000003E-2</v>
      </c>
      <c r="B15" s="49">
        <f t="shared" si="0"/>
        <v>7.7244000000000021E-2</v>
      </c>
      <c r="C15" s="47">
        <v>0.55000000000000004</v>
      </c>
      <c r="D15" s="47">
        <v>225.98</v>
      </c>
      <c r="E15" s="47">
        <f t="shared" si="1"/>
        <v>499.13</v>
      </c>
    </row>
    <row r="16" spans="1:11">
      <c r="A16" s="47">
        <v>3.9199999999999999E-2</v>
      </c>
      <c r="B16" s="49">
        <f t="shared" si="0"/>
        <v>9.2316000000000009E-2</v>
      </c>
      <c r="C16" s="47">
        <v>0.6</v>
      </c>
      <c r="D16" s="47">
        <v>232.2</v>
      </c>
      <c r="E16" s="47">
        <f t="shared" si="1"/>
        <v>505.34999999999997</v>
      </c>
    </row>
    <row r="17" spans="1:5">
      <c r="A17" s="47">
        <v>4.82E-2</v>
      </c>
      <c r="B17" s="49">
        <f t="shared" si="0"/>
        <v>0.11351100000000003</v>
      </c>
      <c r="C17" s="47">
        <v>0.65</v>
      </c>
      <c r="D17" s="47">
        <v>236.66</v>
      </c>
      <c r="E17" s="47">
        <f t="shared" si="1"/>
        <v>509.80999999999995</v>
      </c>
    </row>
    <row r="18" spans="1:5">
      <c r="A18" s="47">
        <v>6.0100000000000001E-2</v>
      </c>
      <c r="B18" s="49">
        <f t="shared" si="0"/>
        <v>0.14153550000000004</v>
      </c>
      <c r="C18" s="47">
        <v>0.7</v>
      </c>
      <c r="D18" s="47">
        <v>238.98</v>
      </c>
      <c r="E18" s="47">
        <f t="shared" si="1"/>
        <v>512.13</v>
      </c>
    </row>
    <row r="19" spans="1:5">
      <c r="A19" s="47">
        <v>7.4999999999999997E-2</v>
      </c>
      <c r="B19" s="49">
        <f t="shared" si="0"/>
        <v>0.17662500000000003</v>
      </c>
      <c r="C19" s="47">
        <v>0.75</v>
      </c>
      <c r="D19" s="47">
        <v>239.28</v>
      </c>
      <c r="E19" s="47">
        <f t="shared" si="1"/>
        <v>512.42999999999995</v>
      </c>
    </row>
    <row r="20" spans="1:5">
      <c r="A20" s="47">
        <v>9.2600000000000002E-2</v>
      </c>
      <c r="B20" s="49">
        <f t="shared" si="0"/>
        <v>0.21807300000000007</v>
      </c>
      <c r="C20" s="47">
        <v>0.8</v>
      </c>
      <c r="D20" s="47">
        <v>237.81</v>
      </c>
      <c r="E20" s="47">
        <f t="shared" si="1"/>
        <v>510.96</v>
      </c>
    </row>
    <row r="21" spans="1:5">
      <c r="A21" s="47">
        <v>0.1129</v>
      </c>
      <c r="B21" s="49">
        <f t="shared" si="0"/>
        <v>0.26587950000000005</v>
      </c>
      <c r="C21" s="47">
        <v>0.85</v>
      </c>
      <c r="D21" s="47">
        <v>234.75</v>
      </c>
      <c r="E21" s="47">
        <f t="shared" si="1"/>
        <v>507.9</v>
      </c>
    </row>
    <row r="22" spans="1:5">
      <c r="A22" s="47">
        <v>0.13689999999999999</v>
      </c>
      <c r="B22" s="49">
        <f t="shared" si="0"/>
        <v>0.32239950000000001</v>
      </c>
      <c r="C22" s="47">
        <v>0.9</v>
      </c>
      <c r="D22" s="47">
        <v>229.76</v>
      </c>
      <c r="E22" s="47">
        <f t="shared" si="1"/>
        <v>502.90999999999997</v>
      </c>
    </row>
    <row r="23" spans="1:5">
      <c r="A23" s="47">
        <v>0.16819999999999999</v>
      </c>
      <c r="B23" s="49">
        <f t="shared" si="0"/>
        <v>0.39611100000000005</v>
      </c>
      <c r="C23" s="47">
        <v>0.95</v>
      </c>
      <c r="D23" s="47">
        <v>221.13</v>
      </c>
      <c r="E23" s="47">
        <f t="shared" si="1"/>
        <v>494.28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例題32 非等温PBR</vt:lpstr>
      <vt:lpstr>BASIC化プロ1985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2004-11-30T07:49:30Z</dcterms:created>
  <dcterms:modified xsi:type="dcterms:W3CDTF">2018-10-04T08:53:46Z</dcterms:modified>
</cp:coreProperties>
</file>