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1032" yWindow="756" windowWidth="20148" windowHeight="14328"/>
  </bookViews>
  <sheets>
    <sheet name="例題25 CSTR" sheetId="7" r:id="rId1"/>
    <sheet name="4段CSTR" sheetId="8" r:id="rId2"/>
    <sheet name="例題25 PFR" sheetId="9" r:id="rId3"/>
  </sheets>
  <definedNames>
    <definedName name="solver_adj" localSheetId="0" hidden="1">'例題25 CSTR'!$U$2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'例題25 CSTR'!$U$3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AB5" i="7" l="1"/>
  <c r="AB6" i="7"/>
  <c r="AB7" i="7"/>
  <c r="AB8" i="7"/>
  <c r="AB9" i="7"/>
  <c r="AB10" i="7"/>
  <c r="AB11" i="7"/>
  <c r="AB4" i="7"/>
  <c r="Y11" i="7" l="1"/>
  <c r="X11" i="7"/>
  <c r="Y10" i="7"/>
  <c r="X10" i="7"/>
  <c r="Y9" i="7"/>
  <c r="X9" i="7"/>
  <c r="Y8" i="7"/>
  <c r="X8" i="7"/>
  <c r="Y7" i="7"/>
  <c r="X7" i="7"/>
  <c r="Y6" i="7"/>
  <c r="X6" i="7"/>
  <c r="Y5" i="7"/>
  <c r="Y4" i="7"/>
  <c r="X5" i="7"/>
  <c r="V12" i="7"/>
  <c r="V10" i="7"/>
  <c r="V8" i="7"/>
  <c r="V6" i="7"/>
  <c r="U12" i="7"/>
  <c r="U13" i="7" s="1"/>
  <c r="U10" i="7"/>
  <c r="U11" i="7" s="1"/>
  <c r="U8" i="7"/>
  <c r="U9" i="7" s="1"/>
  <c r="U6" i="7"/>
  <c r="U7" i="7" s="1"/>
  <c r="U4" i="7"/>
  <c r="U5" i="7" s="1"/>
  <c r="U3" i="7"/>
  <c r="H8" i="9" l="1"/>
  <c r="C22" i="9" l="1"/>
  <c r="C13" i="7"/>
  <c r="D10" i="7"/>
  <c r="D4" i="7"/>
  <c r="D11" i="7" s="1"/>
  <c r="C7" i="7"/>
  <c r="C4" i="7"/>
  <c r="C11" i="7" s="1"/>
  <c r="L2" i="7" l="1"/>
  <c r="F15" i="9" l="1"/>
  <c r="F16" i="9" s="1"/>
  <c r="F11" i="9"/>
  <c r="D15" i="9" l="1"/>
  <c r="D16" i="9" s="1"/>
  <c r="D11" i="9"/>
  <c r="L7" i="8"/>
  <c r="L5" i="8"/>
  <c r="L3" i="8"/>
  <c r="P18" i="7"/>
  <c r="Q18" i="7"/>
  <c r="R18" i="7"/>
  <c r="S18" i="7"/>
  <c r="O18" i="7"/>
  <c r="I24" i="7"/>
  <c r="I25" i="7" s="1"/>
  <c r="E15" i="9"/>
  <c r="E16" i="9" s="1"/>
  <c r="G15" i="9"/>
  <c r="G16" i="9" s="1"/>
  <c r="H15" i="9"/>
  <c r="H16" i="9" s="1"/>
  <c r="I15" i="9"/>
  <c r="I16" i="9" s="1"/>
  <c r="J15" i="9"/>
  <c r="J16" i="9" s="1"/>
  <c r="K15" i="9"/>
  <c r="K16" i="9" s="1"/>
  <c r="G11" i="9"/>
  <c r="H11" i="9"/>
  <c r="I11" i="9"/>
  <c r="J11" i="9"/>
  <c r="K11" i="9"/>
  <c r="E11" i="9"/>
  <c r="D6" i="9"/>
  <c r="E6" i="9"/>
  <c r="F6" i="9"/>
  <c r="G6" i="9"/>
  <c r="H6" i="9"/>
  <c r="C6" i="9"/>
  <c r="D11" i="8" l="1"/>
  <c r="D12" i="8" s="1"/>
  <c r="E11" i="8"/>
  <c r="E12" i="8" s="1"/>
  <c r="F11" i="8"/>
  <c r="F12" i="8" s="1"/>
  <c r="F5" i="8"/>
  <c r="E5" i="8"/>
  <c r="D5" i="8"/>
  <c r="G11" i="8"/>
  <c r="G12" i="8" s="1"/>
  <c r="Q4" i="8"/>
  <c r="Q3" i="8"/>
  <c r="Q2" i="8"/>
  <c r="M7" i="8" l="1"/>
  <c r="M8" i="8"/>
  <c r="M3" i="8"/>
  <c r="M4" i="8"/>
  <c r="M6" i="8"/>
  <c r="M5" i="8"/>
  <c r="Q5" i="8"/>
  <c r="M1" i="8"/>
  <c r="M2" i="8"/>
  <c r="G5" i="8"/>
  <c r="L24" i="7"/>
  <c r="K24" i="7"/>
  <c r="D24" i="7"/>
  <c r="E24" i="7"/>
  <c r="E25" i="7" s="1"/>
  <c r="F24" i="7"/>
  <c r="F25" i="7" s="1"/>
  <c r="G24" i="7"/>
  <c r="G25" i="7" s="1"/>
  <c r="H24" i="7"/>
  <c r="H25" i="7" s="1"/>
  <c r="J24" i="7"/>
  <c r="C24" i="7"/>
  <c r="E17" i="7"/>
  <c r="G17" i="7"/>
  <c r="J17" i="7"/>
  <c r="K17" i="7"/>
  <c r="L17" i="7"/>
  <c r="D17" i="7" l="1"/>
  <c r="C17" i="7"/>
  <c r="O17" i="7"/>
  <c r="F17" i="7"/>
  <c r="N17" i="7"/>
  <c r="H17" i="7"/>
  <c r="S17" i="7"/>
  <c r="R17" i="7"/>
  <c r="P17" i="7"/>
  <c r="Q17" i="7"/>
  <c r="M17" i="7"/>
  <c r="I17" i="7"/>
  <c r="B57" i="7" l="1"/>
  <c r="C57" i="7" s="1"/>
  <c r="B64" i="7"/>
  <c r="C64" i="7" s="1"/>
  <c r="B68" i="7"/>
  <c r="C68" i="7" s="1"/>
  <c r="B65" i="7"/>
  <c r="C65" i="7" s="1"/>
  <c r="B66" i="7"/>
  <c r="C66" i="7" s="1"/>
  <c r="B58" i="7"/>
  <c r="C58" i="7" s="1"/>
  <c r="B61" i="7"/>
  <c r="C61" i="7" s="1"/>
  <c r="B56" i="7"/>
  <c r="C56" i="7" s="1"/>
  <c r="B60" i="7"/>
  <c r="C60" i="7" s="1"/>
  <c r="B67" i="7"/>
  <c r="C67" i="7" s="1"/>
  <c r="B59" i="7"/>
  <c r="C59" i="7" s="1"/>
  <c r="B70" i="7"/>
  <c r="C70" i="7" s="1"/>
  <c r="B55" i="7"/>
  <c r="C55" i="7" s="1"/>
  <c r="B62" i="7"/>
  <c r="C62" i="7" s="1"/>
  <c r="B69" i="7"/>
  <c r="C69" i="7" s="1"/>
  <c r="B72" i="7"/>
  <c r="C72" i="7" s="1"/>
  <c r="B73" i="7"/>
  <c r="C73" i="7" s="1"/>
  <c r="B71" i="7"/>
  <c r="C71" i="7" s="1"/>
  <c r="B63" i="7"/>
  <c r="C63" i="7" s="1"/>
</calcChain>
</file>

<file path=xl/sharedStrings.xml><?xml version="1.0" encoding="utf-8"?>
<sst xmlns="http://schemas.openxmlformats.org/spreadsheetml/2006/main" count="109" uniqueCount="88">
  <si>
    <t xml:space="preserve">Feed </t>
    <phoneticPr fontId="1"/>
  </si>
  <si>
    <t>Water</t>
    <phoneticPr fontId="1"/>
  </si>
  <si>
    <t>mol/s</t>
    <phoneticPr fontId="1"/>
  </si>
  <si>
    <t>density</t>
    <phoneticPr fontId="1"/>
  </si>
  <si>
    <t>MW</t>
    <phoneticPr fontId="1"/>
  </si>
  <si>
    <t>g/mol</t>
    <phoneticPr fontId="1"/>
  </si>
  <si>
    <t>m3/s</t>
    <phoneticPr fontId="1"/>
  </si>
  <si>
    <t>CA0</t>
    <phoneticPr fontId="1"/>
  </si>
  <si>
    <t>Ethylene oxide(A)</t>
    <phoneticPr fontId="1"/>
  </si>
  <si>
    <t>k1</t>
    <phoneticPr fontId="1"/>
  </si>
  <si>
    <t>/s</t>
    <phoneticPr fontId="1"/>
  </si>
  <si>
    <t>xA</t>
    <phoneticPr fontId="1"/>
  </si>
  <si>
    <t>V</t>
    <phoneticPr fontId="1"/>
  </si>
  <si>
    <t>m3</t>
    <phoneticPr fontId="1"/>
  </si>
  <si>
    <t>V</t>
    <phoneticPr fontId="1"/>
  </si>
  <si>
    <t>m3</t>
    <phoneticPr fontId="1"/>
  </si>
  <si>
    <t>EG feed</t>
    <phoneticPr fontId="1"/>
  </si>
  <si>
    <t>EG product</t>
    <phoneticPr fontId="1"/>
  </si>
  <si>
    <t>xA</t>
    <phoneticPr fontId="1"/>
  </si>
  <si>
    <t>４段CSTR理論</t>
    <rPh sb="1" eb="2">
      <t>ダン</t>
    </rPh>
    <rPh sb="6" eb="8">
      <t>リロン</t>
    </rPh>
    <phoneticPr fontId="1"/>
  </si>
  <si>
    <t>V</t>
    <phoneticPr fontId="1"/>
  </si>
  <si>
    <t>F</t>
    <phoneticPr fontId="1"/>
  </si>
  <si>
    <t>k1</t>
    <phoneticPr fontId="1"/>
  </si>
  <si>
    <t>2段CSTR理論</t>
    <rPh sb="1" eb="2">
      <t>ダン</t>
    </rPh>
    <rPh sb="6" eb="8">
      <t>リロン</t>
    </rPh>
    <phoneticPr fontId="1"/>
  </si>
  <si>
    <t>product</t>
    <phoneticPr fontId="1"/>
  </si>
  <si>
    <t>product</t>
    <phoneticPr fontId="1"/>
  </si>
  <si>
    <t>Feed</t>
    <phoneticPr fontId="1"/>
  </si>
  <si>
    <t>Product</t>
    <phoneticPr fontId="1"/>
  </si>
  <si>
    <t>PFR理論</t>
    <rPh sb="3" eb="5">
      <t>リロン</t>
    </rPh>
    <phoneticPr fontId="1"/>
  </si>
  <si>
    <t>m3/s</t>
    <phoneticPr fontId="1"/>
  </si>
  <si>
    <t>/s</t>
    <phoneticPr fontId="1"/>
  </si>
  <si>
    <t>ReactorDiameter</t>
    <phoneticPr fontId="1"/>
  </si>
  <si>
    <t>m</t>
    <phoneticPr fontId="1"/>
  </si>
  <si>
    <t>Length</t>
    <phoneticPr fontId="1"/>
  </si>
  <si>
    <t>Volume</t>
    <phoneticPr fontId="1"/>
  </si>
  <si>
    <t>Feed EO</t>
    <phoneticPr fontId="1"/>
  </si>
  <si>
    <t>Product EO</t>
    <phoneticPr fontId="1"/>
  </si>
  <si>
    <t>1-xA=cA/cA0</t>
    <phoneticPr fontId="1"/>
  </si>
  <si>
    <t>1-xA</t>
    <phoneticPr fontId="1"/>
  </si>
  <si>
    <t>1-xA</t>
    <phoneticPr fontId="1"/>
  </si>
  <si>
    <t>&lt;EG03.fsd&gt;&lt;ecre_ex_5_2_4.fsd&gt;</t>
    <phoneticPr fontId="1"/>
  </si>
  <si>
    <t>X</t>
    <phoneticPr fontId="1"/>
  </si>
  <si>
    <t>-rA</t>
    <phoneticPr fontId="1"/>
  </si>
  <si>
    <t>mol/s-m3</t>
    <phoneticPr fontId="1"/>
  </si>
  <si>
    <t>m3</t>
    <phoneticPr fontId="1"/>
  </si>
  <si>
    <t>kg/m3</t>
    <phoneticPr fontId="1"/>
  </si>
  <si>
    <t>kmol/s</t>
    <phoneticPr fontId="1"/>
  </si>
  <si>
    <t>kg/kmol</t>
    <phoneticPr fontId="1"/>
  </si>
  <si>
    <t>m3/s</t>
    <phoneticPr fontId="1"/>
  </si>
  <si>
    <t>CA01,CB01</t>
    <phoneticPr fontId="1"/>
  </si>
  <si>
    <t>kmol/m3</t>
    <phoneticPr fontId="1"/>
  </si>
  <si>
    <t>vA0, vB0</t>
    <phoneticPr fontId="1"/>
  </si>
  <si>
    <t>FA0, FB0</t>
    <phoneticPr fontId="1"/>
  </si>
  <si>
    <t>mol/m3-A+B</t>
    <phoneticPr fontId="1"/>
  </si>
  <si>
    <t>L</t>
    <phoneticPr fontId="1"/>
  </si>
  <si>
    <t>m</t>
    <phoneticPr fontId="1"/>
  </si>
  <si>
    <t>D</t>
    <phoneticPr fontId="1"/>
  </si>
  <si>
    <t>V</t>
    <phoneticPr fontId="1"/>
  </si>
  <si>
    <t>m3</t>
    <phoneticPr fontId="1"/>
  </si>
  <si>
    <t>*COCO計算内ではC0=39000 mol/m3, CA0=8733 mol/m3, v0=F=0.0066 m3/s</t>
    <rPh sb="5" eb="7">
      <t>ケイサン</t>
    </rPh>
    <rPh sb="7" eb="8">
      <t>ナイ</t>
    </rPh>
    <phoneticPr fontId="1"/>
  </si>
  <si>
    <t>Forgler: Fundamentals of Chemical Reaction Engineeirng,  p. 148 example 5-1, 5-2</t>
    <phoneticPr fontId="1"/>
  </si>
  <si>
    <t>*Example 5-1による</t>
    <phoneticPr fontId="1"/>
  </si>
  <si>
    <t>F cA0/-rA</t>
    <phoneticPr fontId="1"/>
  </si>
  <si>
    <t>COCO計算結果&lt;COCO_25_RxnEG_CSTR.fsd&gt;</t>
    <rPh sb="4" eb="6">
      <t>ケイサン</t>
    </rPh>
    <rPh sb="6" eb="8">
      <t>ケッカ</t>
    </rPh>
    <phoneticPr fontId="1"/>
  </si>
  <si>
    <t>COCO計算結果&lt;COCO_25_RxnEG_PFR.fsd&gt;</t>
    <rPh sb="4" eb="6">
      <t>ケイサン</t>
    </rPh>
    <rPh sb="6" eb="8">
      <t>ケッカ</t>
    </rPh>
    <phoneticPr fontId="1"/>
  </si>
  <si>
    <t>F=</t>
    <phoneticPr fontId="1"/>
  </si>
  <si>
    <t>m3/s</t>
    <phoneticPr fontId="1"/>
  </si>
  <si>
    <t>*問題指定</t>
    <rPh sb="1" eb="3">
      <t>モンダイ</t>
    </rPh>
    <rPh sb="3" eb="5">
      <t>シテイ</t>
    </rPh>
    <phoneticPr fontId="1"/>
  </si>
  <si>
    <t>V　PFR</t>
    <phoneticPr fontId="1"/>
  </si>
  <si>
    <t>V CSTR</t>
    <phoneticPr fontId="1"/>
  </si>
  <si>
    <t>V</t>
    <phoneticPr fontId="1"/>
  </si>
  <si>
    <t>volumeflow v=v0=F</t>
    <phoneticPr fontId="1"/>
  </si>
  <si>
    <t>τ</t>
    <phoneticPr fontId="1"/>
  </si>
  <si>
    <t>cA1</t>
    <phoneticPr fontId="1"/>
  </si>
  <si>
    <t>xA1</t>
    <phoneticPr fontId="1"/>
  </si>
  <si>
    <t>cA2</t>
    <phoneticPr fontId="1"/>
  </si>
  <si>
    <t>xA2</t>
    <phoneticPr fontId="1"/>
  </si>
  <si>
    <t>cA3</t>
    <phoneticPr fontId="1"/>
  </si>
  <si>
    <t>xA3</t>
    <phoneticPr fontId="1"/>
  </si>
  <si>
    <t>cA4</t>
    <phoneticPr fontId="1"/>
  </si>
  <si>
    <t>xA</t>
    <phoneticPr fontId="1"/>
  </si>
  <si>
    <t>4段CSTR</t>
    <rPh sb="1" eb="2">
      <t>ダン</t>
    </rPh>
    <phoneticPr fontId="1"/>
  </si>
  <si>
    <t>FcA0/(-rA)</t>
    <phoneticPr fontId="1"/>
  </si>
  <si>
    <t>xA</t>
    <phoneticPr fontId="1"/>
  </si>
  <si>
    <t>COCO4段CSTR</t>
    <rPh sb="5" eb="6">
      <t>ダン</t>
    </rPh>
    <phoneticPr fontId="1"/>
  </si>
  <si>
    <t>V</t>
    <phoneticPr fontId="1"/>
  </si>
  <si>
    <t>FA</t>
    <phoneticPr fontId="1"/>
  </si>
  <si>
    <t>1-xA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</si>
</sst>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0_ "/>
    <numFmt numFmtId="178" formatCode="0_ "/>
    <numFmt numFmtId="179" formatCode="0.0000_ "/>
  </numFmts>
  <fonts count="6" x14ac:knownFonts="1"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quotePrefix="1" applyFont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'例題25 CSTR'!$D$16:$O$16</c:f>
              <c:numCache>
                <c:formatCode>General</c:formatCode>
                <c:ptCount val="12"/>
                <c:pt idx="0">
                  <c:v>0.95</c:v>
                </c:pt>
                <c:pt idx="1">
                  <c:v>0.9</c:v>
                </c:pt>
                <c:pt idx="2">
                  <c:v>0.85</c:v>
                </c:pt>
                <c:pt idx="3">
                  <c:v>0.8</c:v>
                </c:pt>
                <c:pt idx="4">
                  <c:v>0.75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0.43920624877559888</c:v>
                </c:pt>
              </c:numCache>
            </c:numRef>
          </c:xVal>
          <c:yVal>
            <c:numRef>
              <c:f>'例題25 CSTR'!$D$17:$O$17</c:f>
              <c:numCache>
                <c:formatCode>0.00_ </c:formatCode>
                <c:ptCount val="12"/>
                <c:pt idx="0">
                  <c:v>26.453846153846129</c:v>
                </c:pt>
                <c:pt idx="1">
                  <c:v>12.530769230769234</c:v>
                </c:pt>
                <c:pt idx="2">
                  <c:v>7.8897435897435892</c:v>
                </c:pt>
                <c:pt idx="3">
                  <c:v>5.5692307692307708</c:v>
                </c:pt>
                <c:pt idx="4">
                  <c:v>4.1769230769230772</c:v>
                </c:pt>
                <c:pt idx="5">
                  <c:v>3.2487179487179478</c:v>
                </c:pt>
                <c:pt idx="6">
                  <c:v>2.0884615384615381</c:v>
                </c:pt>
                <c:pt idx="7">
                  <c:v>1.3923076923076922</c:v>
                </c:pt>
                <c:pt idx="8">
                  <c:v>0.92820512820512835</c:v>
                </c:pt>
                <c:pt idx="9">
                  <c:v>0.59670329670329669</c:v>
                </c:pt>
                <c:pt idx="10">
                  <c:v>0.34807692307692306</c:v>
                </c:pt>
                <c:pt idx="11">
                  <c:v>1.0904369696430105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E9-4093-933E-D448B88F2454}"/>
            </c:ext>
          </c:extLst>
        </c:ser>
        <c:ser>
          <c:idx val="2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'例題25 CSTR'!$D$24:$L$24</c:f>
              <c:numCache>
                <c:formatCode>0.000_ </c:formatCode>
                <c:ptCount val="9"/>
                <c:pt idx="0">
                  <c:v>0.28482758620689663</c:v>
                </c:pt>
                <c:pt idx="1">
                  <c:v>0.44586206896551728</c:v>
                </c:pt>
                <c:pt idx="2">
                  <c:v>0.61905172413793108</c:v>
                </c:pt>
                <c:pt idx="3">
                  <c:v>0.71034482758620687</c:v>
                </c:pt>
                <c:pt idx="4">
                  <c:v>0.76637931034482754</c:v>
                </c:pt>
                <c:pt idx="5">
                  <c:v>0.80000172413793103</c:v>
                </c:pt>
                <c:pt idx="6">
                  <c:v>0.8315517241379311</c:v>
                </c:pt>
                <c:pt idx="7">
                  <c:v>0.86844827586206896</c:v>
                </c:pt>
                <c:pt idx="8">
                  <c:v>0.89206896551724135</c:v>
                </c:pt>
              </c:numCache>
            </c:numRef>
          </c:xVal>
          <c:yVal>
            <c:numRef>
              <c:f>'例題25 CSTR'!$D$21:$L$21</c:f>
              <c:numCache>
                <c:formatCode>General</c:formatCode>
                <c:ptCount val="9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4.87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E9-4093-933E-D448B88F2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26320"/>
        <c:axId val="9352881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'例題25 CSTR'!$E$21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yVal>
                  <c:numRef>
                    <c:extLst>
                      <c:ext uri="{02D57815-91ED-43cb-92C2-25804820EDAC}">
                        <c15:formulaRef>
                          <c15:sqref>'例題25 CSTR'!$E$22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58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E7E9-4093-933E-D448B88F2454}"/>
                  </c:ext>
                </c:extLst>
              </c15:ser>
            </c15:filteredScatterSeries>
          </c:ext>
        </c:extLst>
      </c:scatterChart>
      <c:valAx>
        <c:axId val="9352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/>
                  <a:t>X</a:t>
                </a:r>
                <a:endParaRPr lang="ja-JP" alt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8816"/>
        <c:crosses val="autoZero"/>
        <c:crossBetween val="midCat"/>
      </c:valAx>
      <c:valAx>
        <c:axId val="93528816"/>
        <c:scaling>
          <c:orientation val="minMax"/>
          <c:max val="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/>
                  <a:t>V</a:t>
                </a:r>
                <a:r>
                  <a:rPr lang="en-US" altLang="ja-JP" sz="1200" baseline="0"/>
                  <a:t> [m</a:t>
                </a:r>
                <a:r>
                  <a:rPr lang="en-US" altLang="ja-JP" sz="1200" baseline="30000"/>
                  <a:t>3</a:t>
                </a:r>
                <a:r>
                  <a:rPr lang="en-US" altLang="ja-JP" sz="1200" baseline="0"/>
                  <a:t>]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3.2296769629477216E-2"/>
              <c:y val="0.35338886715372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6320"/>
        <c:crosses val="autoZero"/>
        <c:crossBetween val="midCat"/>
        <c:majorUnit val="5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'例題25 CSTR'!$O$17:$S$17</c:f>
              <c:numCache>
                <c:formatCode>0.00_ </c:formatCode>
                <c:ptCount val="5"/>
                <c:pt idx="0">
                  <c:v>1.0904369696430105</c:v>
                </c:pt>
                <c:pt idx="1">
                  <c:v>2.1809253773031392</c:v>
                </c:pt>
                <c:pt idx="2">
                  <c:v>3.270979242008595</c:v>
                </c:pt>
                <c:pt idx="3">
                  <c:v>4.3617082948016517</c:v>
                </c:pt>
                <c:pt idx="4">
                  <c:v>5.5719496912400412</c:v>
                </c:pt>
              </c:numCache>
            </c:numRef>
          </c:xVal>
          <c:yVal>
            <c:numRef>
              <c:f>'例題25 CSTR'!$O$16:$S$16</c:f>
              <c:numCache>
                <c:formatCode>General</c:formatCode>
                <c:ptCount val="5"/>
                <c:pt idx="0">
                  <c:v>0.43920624877559888</c:v>
                </c:pt>
                <c:pt idx="1">
                  <c:v>0.61035072015066416</c:v>
                </c:pt>
                <c:pt idx="2">
                  <c:v>0.70143212032226643</c:v>
                </c:pt>
                <c:pt idx="3">
                  <c:v>0.75802853251939806</c:v>
                </c:pt>
                <c:pt idx="4">
                  <c:v>0.80007808218046894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9E5-4157-9A51-2D959397BB1C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'例題25 CSTR'!$E$21:$I$21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4.87</c:v>
                </c:pt>
              </c:numCache>
            </c:numRef>
          </c:xVal>
          <c:yVal>
            <c:numRef>
              <c:f>'例題25 CSTR'!$E$24:$I$24</c:f>
              <c:numCache>
                <c:formatCode>0.000_ </c:formatCode>
                <c:ptCount val="5"/>
                <c:pt idx="0">
                  <c:v>0.44586206896551728</c:v>
                </c:pt>
                <c:pt idx="1">
                  <c:v>0.61905172413793108</c:v>
                </c:pt>
                <c:pt idx="2">
                  <c:v>0.71034482758620687</c:v>
                </c:pt>
                <c:pt idx="3">
                  <c:v>0.76637931034482754</c:v>
                </c:pt>
                <c:pt idx="4">
                  <c:v>0.80000172413793103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9E5-4157-9A51-2D959397B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26320"/>
        <c:axId val="9352881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'例題25 CSTR'!$E$21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yVal>
                  <c:numRef>
                    <c:extLst>
                      <c:ext uri="{02D57815-91ED-43cb-92C2-25804820EDAC}">
                        <c15:formulaRef>
                          <c15:sqref>'例題25 CSTR'!$E$22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58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39E5-4157-9A51-2D959397BB1C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2700" cap="rnd">
                    <a:solidFill>
                      <a:schemeClr val="tx1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'例題25 CSTR'!$D$16:$O$16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0.95</c:v>
                      </c:pt>
                      <c:pt idx="1">
                        <c:v>0.9</c:v>
                      </c:pt>
                      <c:pt idx="2">
                        <c:v>0.85</c:v>
                      </c:pt>
                      <c:pt idx="3">
                        <c:v>0.8</c:v>
                      </c:pt>
                      <c:pt idx="4">
                        <c:v>0.75</c:v>
                      </c:pt>
                      <c:pt idx="5">
                        <c:v>0.7</c:v>
                      </c:pt>
                      <c:pt idx="6">
                        <c:v>0.6</c:v>
                      </c:pt>
                      <c:pt idx="7">
                        <c:v>0.5</c:v>
                      </c:pt>
                      <c:pt idx="8">
                        <c:v>0.4</c:v>
                      </c:pt>
                      <c:pt idx="9">
                        <c:v>0.3</c:v>
                      </c:pt>
                      <c:pt idx="10">
                        <c:v>0.2</c:v>
                      </c:pt>
                      <c:pt idx="11">
                        <c:v>0.43920624877559888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'例題25 CSTR'!$D$17:$O$17</c15:sqref>
                        </c15:formulaRef>
                      </c:ext>
                    </c:extLst>
                    <c:numCache>
                      <c:formatCode>0.00_ </c:formatCode>
                      <c:ptCount val="12"/>
                      <c:pt idx="0">
                        <c:v>26.453846153846129</c:v>
                      </c:pt>
                      <c:pt idx="1">
                        <c:v>12.530769230769234</c:v>
                      </c:pt>
                      <c:pt idx="2">
                        <c:v>7.8897435897435892</c:v>
                      </c:pt>
                      <c:pt idx="3">
                        <c:v>5.5692307692307708</c:v>
                      </c:pt>
                      <c:pt idx="4">
                        <c:v>4.1769230769230772</c:v>
                      </c:pt>
                      <c:pt idx="5">
                        <c:v>3.2487179487179478</c:v>
                      </c:pt>
                      <c:pt idx="6">
                        <c:v>2.0884615384615381</c:v>
                      </c:pt>
                      <c:pt idx="7">
                        <c:v>1.3923076923076922</c:v>
                      </c:pt>
                      <c:pt idx="8">
                        <c:v>0.92820512820512835</c:v>
                      </c:pt>
                      <c:pt idx="9">
                        <c:v>0.59670329670329669</c:v>
                      </c:pt>
                      <c:pt idx="10">
                        <c:v>0.34807692307692306</c:v>
                      </c:pt>
                      <c:pt idx="11">
                        <c:v>1.0904369696430105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9E5-4157-9A51-2D959397BB1C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'例題25 CSTR'!$D$24:$L$24</c15:sqref>
                        </c15:formulaRef>
                      </c:ext>
                    </c:extLst>
                    <c:numCache>
                      <c:formatCode>0.000_ </c:formatCode>
                      <c:ptCount val="9"/>
                      <c:pt idx="0">
                        <c:v>0.28482758620689663</c:v>
                      </c:pt>
                      <c:pt idx="1">
                        <c:v>0.44586206896551728</c:v>
                      </c:pt>
                      <c:pt idx="2">
                        <c:v>0.61905172413793108</c:v>
                      </c:pt>
                      <c:pt idx="3">
                        <c:v>0.71034482758620687</c:v>
                      </c:pt>
                      <c:pt idx="4">
                        <c:v>0.76637931034482754</c:v>
                      </c:pt>
                      <c:pt idx="5">
                        <c:v>0.80000172413793103</c:v>
                      </c:pt>
                      <c:pt idx="6">
                        <c:v>0.8315517241379311</c:v>
                      </c:pt>
                      <c:pt idx="7">
                        <c:v>0.86844827586206896</c:v>
                      </c:pt>
                      <c:pt idx="8">
                        <c:v>0.89206896551724135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'例題25 CSTR'!$D$21:$L$21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0.5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4.87</c:v>
                      </c:pt>
                      <c:pt idx="6">
                        <c:v>6</c:v>
                      </c:pt>
                      <c:pt idx="7">
                        <c:v>8</c:v>
                      </c:pt>
                      <c:pt idx="8">
                        <c:v>10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9E5-4157-9A51-2D959397BB1C}"/>
                  </c:ext>
                </c:extLst>
              </c15:ser>
            </c15:filteredScatterSeries>
          </c:ext>
        </c:extLst>
      </c:scatterChart>
      <c:valAx>
        <c:axId val="9352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>
                    <a:solidFill>
                      <a:sysClr val="windowText" lastClr="000000"/>
                    </a:solidFill>
                  </a:rPr>
                  <a:t>V [m</a:t>
                </a:r>
                <a:r>
                  <a:rPr lang="en-US" altLang="ja-JP" sz="1200" baseline="30000">
                    <a:solidFill>
                      <a:sysClr val="windowText" lastClr="000000"/>
                    </a:solidFill>
                  </a:rPr>
                  <a:t>3</a:t>
                </a:r>
                <a:r>
                  <a:rPr lang="en-US" altLang="ja-JP" sz="1200">
                    <a:solidFill>
                      <a:sysClr val="windowText" lastClr="000000"/>
                    </a:solidFill>
                  </a:rPr>
                  <a:t>]</a:t>
                </a:r>
                <a:endParaRPr lang="ja-JP" altLang="en-US" sz="12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8816"/>
        <c:crosses val="autoZero"/>
        <c:crossBetween val="midCat"/>
        <c:majorUnit val="1"/>
        <c:minorUnit val="0.5"/>
      </c:valAx>
      <c:valAx>
        <c:axId val="935288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/>
                  <a:t>x</a:t>
                </a:r>
                <a:r>
                  <a:rPr lang="en-US" altLang="ja-JP" sz="1400" baseline="-25000"/>
                  <a:t>A</a:t>
                </a:r>
                <a:endParaRPr lang="ja-JP" altLang="en-US" sz="1400" baseline="-25000"/>
              </a:p>
            </c:rich>
          </c:tx>
          <c:layout>
            <c:manualLayout>
              <c:xMode val="edge"/>
              <c:yMode val="edge"/>
              <c:x val="3.2296769629477216E-2"/>
              <c:y val="0.35338886715372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6320"/>
        <c:crosses val="autoZero"/>
        <c:crossBetween val="midCat"/>
        <c:majorUnit val="0.2"/>
        <c:minorUnit val="0.1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'例題25 CSTR'!$O$17:$S$17</c:f>
              <c:numCache>
                <c:formatCode>0.00_ </c:formatCode>
                <c:ptCount val="5"/>
                <c:pt idx="0">
                  <c:v>1.0904369696430105</c:v>
                </c:pt>
                <c:pt idx="1">
                  <c:v>2.1809253773031392</c:v>
                </c:pt>
                <c:pt idx="2">
                  <c:v>3.270979242008595</c:v>
                </c:pt>
                <c:pt idx="3">
                  <c:v>4.3617082948016517</c:v>
                </c:pt>
                <c:pt idx="4">
                  <c:v>5.5719496912400412</c:v>
                </c:pt>
              </c:numCache>
            </c:numRef>
          </c:xVal>
          <c:yVal>
            <c:numRef>
              <c:f>'例題25 CSTR'!$O$18:$S$18</c:f>
              <c:numCache>
                <c:formatCode>General</c:formatCode>
                <c:ptCount val="5"/>
                <c:pt idx="0">
                  <c:v>0.56079375122440112</c:v>
                </c:pt>
                <c:pt idx="1">
                  <c:v>0.38964927984933584</c:v>
                </c:pt>
                <c:pt idx="2">
                  <c:v>0.29856787967773357</c:v>
                </c:pt>
                <c:pt idx="3">
                  <c:v>0.24197146748060194</c:v>
                </c:pt>
                <c:pt idx="4">
                  <c:v>0.19992191781953106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17-4C9D-A754-0B245744ED75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'例題25 CSTR'!$E$21:$I$21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4.87</c:v>
                </c:pt>
              </c:numCache>
            </c:numRef>
          </c:xVal>
          <c:yVal>
            <c:numRef>
              <c:f>'例題25 CSTR'!$E$25:$I$25</c:f>
              <c:numCache>
                <c:formatCode>0.000_ </c:formatCode>
                <c:ptCount val="5"/>
                <c:pt idx="0">
                  <c:v>0.55413793103448272</c:v>
                </c:pt>
                <c:pt idx="1">
                  <c:v>0.38094827586206892</c:v>
                </c:pt>
                <c:pt idx="2">
                  <c:v>0.28965517241379313</c:v>
                </c:pt>
                <c:pt idx="3">
                  <c:v>0.23362068965517246</c:v>
                </c:pt>
                <c:pt idx="4">
                  <c:v>0.19999827586206897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17-4C9D-A754-0B245744E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26320"/>
        <c:axId val="9352881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'例題25 CSTR'!$E$21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yVal>
                  <c:numRef>
                    <c:extLst>
                      <c:ext uri="{02D57815-91ED-43cb-92C2-25804820EDAC}">
                        <c15:formulaRef>
                          <c15:sqref>'例題25 CSTR'!$E$22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58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1E17-4C9D-A754-0B245744ED75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2700" cap="rnd">
                    <a:solidFill>
                      <a:schemeClr val="tx1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'例題25 CSTR'!$D$16:$O$16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0.95</c:v>
                      </c:pt>
                      <c:pt idx="1">
                        <c:v>0.9</c:v>
                      </c:pt>
                      <c:pt idx="2">
                        <c:v>0.85</c:v>
                      </c:pt>
                      <c:pt idx="3">
                        <c:v>0.8</c:v>
                      </c:pt>
                      <c:pt idx="4">
                        <c:v>0.75</c:v>
                      </c:pt>
                      <c:pt idx="5">
                        <c:v>0.7</c:v>
                      </c:pt>
                      <c:pt idx="6">
                        <c:v>0.6</c:v>
                      </c:pt>
                      <c:pt idx="7">
                        <c:v>0.5</c:v>
                      </c:pt>
                      <c:pt idx="8">
                        <c:v>0.4</c:v>
                      </c:pt>
                      <c:pt idx="9">
                        <c:v>0.3</c:v>
                      </c:pt>
                      <c:pt idx="10">
                        <c:v>0.2</c:v>
                      </c:pt>
                      <c:pt idx="11">
                        <c:v>0.43920624877559888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'例題25 CSTR'!$D$17:$O$17</c15:sqref>
                        </c15:formulaRef>
                      </c:ext>
                    </c:extLst>
                    <c:numCache>
                      <c:formatCode>0.00_ </c:formatCode>
                      <c:ptCount val="12"/>
                      <c:pt idx="0">
                        <c:v>26.453846153846129</c:v>
                      </c:pt>
                      <c:pt idx="1">
                        <c:v>12.530769230769234</c:v>
                      </c:pt>
                      <c:pt idx="2">
                        <c:v>7.8897435897435892</c:v>
                      </c:pt>
                      <c:pt idx="3">
                        <c:v>5.5692307692307708</c:v>
                      </c:pt>
                      <c:pt idx="4">
                        <c:v>4.1769230769230772</c:v>
                      </c:pt>
                      <c:pt idx="5">
                        <c:v>3.2487179487179478</c:v>
                      </c:pt>
                      <c:pt idx="6">
                        <c:v>2.0884615384615381</c:v>
                      </c:pt>
                      <c:pt idx="7">
                        <c:v>1.3923076923076922</c:v>
                      </c:pt>
                      <c:pt idx="8">
                        <c:v>0.92820512820512835</c:v>
                      </c:pt>
                      <c:pt idx="9">
                        <c:v>0.59670329670329669</c:v>
                      </c:pt>
                      <c:pt idx="10">
                        <c:v>0.34807692307692306</c:v>
                      </c:pt>
                      <c:pt idx="11">
                        <c:v>1.0904369696430105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E17-4C9D-A754-0B245744ED75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'例題25 CSTR'!$D$24:$L$24</c15:sqref>
                        </c15:formulaRef>
                      </c:ext>
                    </c:extLst>
                    <c:numCache>
                      <c:formatCode>0.000_ </c:formatCode>
                      <c:ptCount val="9"/>
                      <c:pt idx="0">
                        <c:v>0.28482758620689663</c:v>
                      </c:pt>
                      <c:pt idx="1">
                        <c:v>0.44586206896551728</c:v>
                      </c:pt>
                      <c:pt idx="2">
                        <c:v>0.61905172413793108</c:v>
                      </c:pt>
                      <c:pt idx="3">
                        <c:v>0.71034482758620687</c:v>
                      </c:pt>
                      <c:pt idx="4">
                        <c:v>0.76637931034482754</c:v>
                      </c:pt>
                      <c:pt idx="5">
                        <c:v>0.80000172413793103</c:v>
                      </c:pt>
                      <c:pt idx="6">
                        <c:v>0.8315517241379311</c:v>
                      </c:pt>
                      <c:pt idx="7">
                        <c:v>0.86844827586206896</c:v>
                      </c:pt>
                      <c:pt idx="8">
                        <c:v>0.89206896551724135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'例題25 CSTR'!$D$21:$L$21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0.5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4.87</c:v>
                      </c:pt>
                      <c:pt idx="6">
                        <c:v>6</c:v>
                      </c:pt>
                      <c:pt idx="7">
                        <c:v>8</c:v>
                      </c:pt>
                      <c:pt idx="8">
                        <c:v>10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E17-4C9D-A754-0B245744ED75}"/>
                  </c:ext>
                </c:extLst>
              </c15:ser>
            </c15:filteredScatterSeries>
          </c:ext>
        </c:extLst>
      </c:scatterChart>
      <c:valAx>
        <c:axId val="9352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>
                    <a:solidFill>
                      <a:sysClr val="windowText" lastClr="000000"/>
                    </a:solidFill>
                  </a:rPr>
                  <a:t>V [m</a:t>
                </a:r>
                <a:r>
                  <a:rPr lang="en-US" altLang="ja-JP" sz="1200" baseline="30000">
                    <a:solidFill>
                      <a:sysClr val="windowText" lastClr="000000"/>
                    </a:solidFill>
                  </a:rPr>
                  <a:t>3</a:t>
                </a:r>
                <a:r>
                  <a:rPr lang="en-US" altLang="ja-JP" sz="1200">
                    <a:solidFill>
                      <a:sysClr val="windowText" lastClr="000000"/>
                    </a:solidFill>
                  </a:rPr>
                  <a:t>]</a:t>
                </a:r>
                <a:endParaRPr lang="ja-JP" altLang="en-US" sz="12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8816"/>
        <c:crosses val="autoZero"/>
        <c:crossBetween val="midCat"/>
        <c:majorUnit val="1"/>
        <c:minorUnit val="0.5"/>
      </c:valAx>
      <c:valAx>
        <c:axId val="935288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/>
                  <a:t>1-</a:t>
                </a:r>
                <a:r>
                  <a:rPr lang="en-US" altLang="ja-JP" sz="1400" b="0" i="0" baseline="0">
                    <a:effectLst/>
                  </a:rPr>
                  <a:t>x</a:t>
                </a:r>
                <a:r>
                  <a:rPr lang="en-US" altLang="ja-JP" sz="1400" b="0" i="0" baseline="-25000">
                    <a:effectLst/>
                  </a:rPr>
                  <a:t>A</a:t>
                </a:r>
                <a:r>
                  <a:rPr lang="en-US" altLang="ja-JP" sz="1400" b="0" i="0" baseline="0">
                    <a:effectLst/>
                  </a:rPr>
                  <a:t> </a:t>
                </a:r>
                <a:r>
                  <a:rPr lang="en-US" altLang="ja-JP" sz="1400" b="0" i="0" u="none" strike="noStrike" baseline="0">
                    <a:effectLst/>
                  </a:rPr>
                  <a:t>= c</a:t>
                </a:r>
                <a:r>
                  <a:rPr lang="en-US" altLang="ja-JP" sz="1400" b="0" i="0" u="none" strike="noStrike" baseline="-25000">
                    <a:effectLst/>
                  </a:rPr>
                  <a:t>A</a:t>
                </a:r>
                <a:r>
                  <a:rPr lang="en-US" altLang="ja-JP" sz="1400" b="0" i="0" u="none" strike="noStrike" baseline="0">
                    <a:effectLst/>
                  </a:rPr>
                  <a:t>/c</a:t>
                </a:r>
                <a:r>
                  <a:rPr lang="en-US" altLang="ja-JP" sz="1400" b="0" i="0" u="none" strike="noStrike" baseline="-25000">
                    <a:effectLst/>
                  </a:rPr>
                  <a:t>A0</a:t>
                </a:r>
                <a:endParaRPr lang="ja-JP" altLang="en-US" sz="1400" baseline="-25000"/>
              </a:p>
            </c:rich>
          </c:tx>
          <c:layout>
            <c:manualLayout>
              <c:xMode val="edge"/>
              <c:yMode val="edge"/>
              <c:x val="2.1427307999543534E-2"/>
              <c:y val="0.26188564664711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6320"/>
        <c:crosses val="autoZero"/>
        <c:crossBetween val="midCat"/>
        <c:majorUnit val="0.2"/>
        <c:minorUnit val="0.1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660497239257154"/>
          <c:y val="4.928797880670284E-2"/>
          <c:w val="0.68520780696805406"/>
          <c:h val="0.77603469488188981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'例題25 CSTR'!$A$55:$A$73</c:f>
              <c:numCache>
                <c:formatCode>0.00_ </c:formatCode>
                <c:ptCount val="1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</c:numCache>
            </c:numRef>
          </c:xVal>
          <c:yVal>
            <c:numRef>
              <c:f>'例題25 CSTR'!$C$55:$C$73</c:f>
              <c:numCache>
                <c:formatCode>0.00_ </c:formatCode>
                <c:ptCount val="19"/>
                <c:pt idx="0">
                  <c:v>1.3923076923076922</c:v>
                </c:pt>
                <c:pt idx="1">
                  <c:v>1.465587044534413</c:v>
                </c:pt>
                <c:pt idx="2">
                  <c:v>1.5470085470085468</c:v>
                </c:pt>
                <c:pt idx="3">
                  <c:v>1.6380090497737556</c:v>
                </c:pt>
                <c:pt idx="4">
                  <c:v>1.7403846153846154</c:v>
                </c:pt>
                <c:pt idx="5">
                  <c:v>1.8564102564102565</c:v>
                </c:pt>
                <c:pt idx="6">
                  <c:v>1.9890109890109893</c:v>
                </c:pt>
                <c:pt idx="7">
                  <c:v>2.1420118343195269</c:v>
                </c:pt>
                <c:pt idx="8">
                  <c:v>2.3205128205128203</c:v>
                </c:pt>
                <c:pt idx="9">
                  <c:v>2.5314685314685312</c:v>
                </c:pt>
                <c:pt idx="10">
                  <c:v>2.7846153846153845</c:v>
                </c:pt>
                <c:pt idx="11">
                  <c:v>3.0940170940170946</c:v>
                </c:pt>
                <c:pt idx="12">
                  <c:v>3.4807692307692308</c:v>
                </c:pt>
                <c:pt idx="13">
                  <c:v>3.9780219780219785</c:v>
                </c:pt>
                <c:pt idx="14">
                  <c:v>4.6410256410256405</c:v>
                </c:pt>
                <c:pt idx="15">
                  <c:v>5.569230769230769</c:v>
                </c:pt>
                <c:pt idx="16">
                  <c:v>6.9615384615384635</c:v>
                </c:pt>
                <c:pt idx="17">
                  <c:v>9.282051282051281</c:v>
                </c:pt>
                <c:pt idx="18">
                  <c:v>13.923076923076927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E1-4872-9A39-53FF6E63061C}"/>
            </c:ext>
          </c:extLst>
        </c:ser>
        <c:ser>
          <c:idx val="1"/>
          <c:order val="1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'例題25 CSTR'!$X$4:$X$11</c:f>
              <c:numCache>
                <c:formatCode>General</c:formatCode>
                <c:ptCount val="8"/>
                <c:pt idx="0">
                  <c:v>0</c:v>
                </c:pt>
                <c:pt idx="1">
                  <c:v>0.33125973268937858</c:v>
                </c:pt>
                <c:pt idx="2">
                  <c:v>0.33125973268937858</c:v>
                </c:pt>
                <c:pt idx="3">
                  <c:v>0.55278645487731848</c:v>
                </c:pt>
                <c:pt idx="4">
                  <c:v>0.55278645487731848</c:v>
                </c:pt>
                <c:pt idx="5">
                  <c:v>0.70093029428972731</c:v>
                </c:pt>
                <c:pt idx="6">
                  <c:v>0.70093029428972731</c:v>
                </c:pt>
                <c:pt idx="7">
                  <c:v>0.80000004505880329</c:v>
                </c:pt>
              </c:numCache>
            </c:numRef>
          </c:xVal>
          <c:yVal>
            <c:numRef>
              <c:f>'例題25 CSTR'!$Y$4:$Y$11</c:f>
              <c:numCache>
                <c:formatCode>General</c:formatCode>
                <c:ptCount val="8"/>
                <c:pt idx="0">
                  <c:v>2.0819857280419796</c:v>
                </c:pt>
                <c:pt idx="1">
                  <c:v>2.0819857280419796</c:v>
                </c:pt>
                <c:pt idx="2">
                  <c:v>3.1132949962992482</c:v>
                </c:pt>
                <c:pt idx="3">
                  <c:v>3.1132949962992482</c:v>
                </c:pt>
                <c:pt idx="4">
                  <c:v>4.6554621405101679</c:v>
                </c:pt>
                <c:pt idx="5">
                  <c:v>4.6554621405101679</c:v>
                </c:pt>
                <c:pt idx="6">
                  <c:v>6.9615400299317765</c:v>
                </c:pt>
                <c:pt idx="7">
                  <c:v>6.9615400299317765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11-4E52-A304-2D0FE6ED4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121247"/>
        <c:axId val="1"/>
      </c:scatterChart>
      <c:valAx>
        <c:axId val="823121247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 b="0" i="0" baseline="0">
                    <a:effectLst/>
                  </a:rPr>
                  <a:t>x</a:t>
                </a:r>
                <a:r>
                  <a:rPr lang="en-US" altLang="ja-JP" sz="1400" b="0" i="0" baseline="-25000">
                    <a:effectLst/>
                  </a:rPr>
                  <a:t>A</a:t>
                </a:r>
                <a:endParaRPr lang="ja-JP" altLang="ja-JP" sz="1400" baseline="-25000">
                  <a:effectLst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ja-JP" sz="1200"/>
                  <a:t>F c</a:t>
                </a:r>
                <a:r>
                  <a:rPr lang="en-US" altLang="ja-JP" sz="1200" baseline="-25000"/>
                  <a:t>A0</a:t>
                </a:r>
                <a:r>
                  <a:rPr lang="en-US" altLang="ja-JP" sz="1200"/>
                  <a:t>/(-r</a:t>
                </a:r>
                <a:r>
                  <a:rPr lang="en-US" altLang="ja-JP" sz="1200" baseline="-25000"/>
                  <a:t>A</a:t>
                </a:r>
                <a:r>
                  <a:rPr lang="en-US" altLang="ja-JP" sz="1200" baseline="0"/>
                  <a:t>)</a:t>
                </a:r>
                <a:r>
                  <a:rPr lang="en-US" altLang="ja-JP" sz="1200" baseline="-25000"/>
                  <a:t> </a:t>
                </a:r>
                <a:r>
                  <a:rPr lang="en-US" altLang="ja-JP" sz="1200" baseline="0"/>
                  <a:t>[m</a:t>
                </a:r>
                <a:r>
                  <a:rPr lang="en-US" altLang="ja-JP" sz="1200" baseline="30000"/>
                  <a:t>3</a:t>
                </a:r>
                <a:r>
                  <a:rPr lang="en-US" altLang="ja-JP" sz="1200" baseline="0"/>
                  <a:t>]</a:t>
                </a:r>
                <a:endParaRPr lang="ja-JP" altLang="en-US" sz="1200" baseline="-25000"/>
              </a:p>
            </c:rich>
          </c:tx>
          <c:layout>
            <c:manualLayout>
              <c:xMode val="edge"/>
              <c:yMode val="edge"/>
              <c:x val="4.9433501497671048E-2"/>
              <c:y val="0.24350598753280839"/>
            </c:manualLayout>
          </c:layout>
          <c:overlay val="0"/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23121247"/>
        <c:crosses val="autoZero"/>
        <c:crossBetween val="midCat"/>
        <c:majorUnit val="1"/>
        <c:minorUnit val="0.5"/>
      </c:valAx>
      <c:spPr>
        <a:noFill/>
        <a:ln w="1905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660497239257154"/>
          <c:y val="4.928797880670284E-2"/>
          <c:w val="0.68520780696805406"/>
          <c:h val="0.67228025215371756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'例題25 CSTR'!$A$55:$A$73</c:f>
              <c:numCache>
                <c:formatCode>0.00_ </c:formatCode>
                <c:ptCount val="1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</c:numCache>
            </c:numRef>
          </c:xVal>
          <c:yVal>
            <c:numRef>
              <c:f>'例題25 CSTR'!$B$55:$B$73</c:f>
              <c:numCache>
                <c:formatCode>0.00_ </c:formatCode>
                <c:ptCount val="19"/>
                <c:pt idx="0">
                  <c:v>41.657458563535911</c:v>
                </c:pt>
                <c:pt idx="1">
                  <c:v>39.574585635359114</c:v>
                </c:pt>
                <c:pt idx="2">
                  <c:v>37.491712707182323</c:v>
                </c:pt>
                <c:pt idx="3">
                  <c:v>35.408839779005525</c:v>
                </c:pt>
                <c:pt idx="4">
                  <c:v>33.325966850828728</c:v>
                </c:pt>
                <c:pt idx="5">
                  <c:v>31.243093922651934</c:v>
                </c:pt>
                <c:pt idx="6">
                  <c:v>29.160220994475136</c:v>
                </c:pt>
                <c:pt idx="7">
                  <c:v>27.077348066298342</c:v>
                </c:pt>
                <c:pt idx="8">
                  <c:v>24.994475138121548</c:v>
                </c:pt>
                <c:pt idx="9">
                  <c:v>22.911602209944753</c:v>
                </c:pt>
                <c:pt idx="10">
                  <c:v>20.828729281767956</c:v>
                </c:pt>
                <c:pt idx="11">
                  <c:v>18.745856353591158</c:v>
                </c:pt>
                <c:pt idx="12">
                  <c:v>16.662983425414364</c:v>
                </c:pt>
                <c:pt idx="13">
                  <c:v>14.580110497237568</c:v>
                </c:pt>
                <c:pt idx="14">
                  <c:v>12.497237569060776</c:v>
                </c:pt>
                <c:pt idx="15">
                  <c:v>10.414364640883978</c:v>
                </c:pt>
                <c:pt idx="16">
                  <c:v>8.3314917127071801</c:v>
                </c:pt>
                <c:pt idx="17">
                  <c:v>6.2486187845303878</c:v>
                </c:pt>
                <c:pt idx="18">
                  <c:v>4.1657458563535901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E9-43E2-838E-1B3F464CA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121247"/>
        <c:axId val="1"/>
      </c:scatterChart>
      <c:valAx>
        <c:axId val="823121247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 b="0" i="0" baseline="0">
                    <a:effectLst/>
                  </a:rPr>
                  <a:t>x</a:t>
                </a:r>
                <a:r>
                  <a:rPr lang="en-US" altLang="ja-JP" sz="1400" b="0" i="0" baseline="-25000">
                    <a:effectLst/>
                  </a:rPr>
                  <a:t>A</a:t>
                </a:r>
                <a:endParaRPr lang="ja-JP" altLang="ja-JP" sz="1400" baseline="-25000">
                  <a:effectLst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0.2"/>
        <c:minorUnit val="0.1"/>
      </c:valAx>
      <c:valAx>
        <c:axId val="1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ja-JP" sz="1200"/>
                  <a:t>-r</a:t>
                </a:r>
                <a:r>
                  <a:rPr lang="en-US" altLang="ja-JP" sz="1200" baseline="-25000"/>
                  <a:t>A</a:t>
                </a:r>
                <a:r>
                  <a:rPr lang="en-US" altLang="ja-JP" sz="1200" baseline="0"/>
                  <a:t>  </a:t>
                </a:r>
                <a:r>
                  <a:rPr lang="en-US" altLang="ja-JP" sz="1200" baseline="-25000"/>
                  <a:t> </a:t>
                </a:r>
                <a:r>
                  <a:rPr lang="en-US" altLang="ja-JP" sz="1200" baseline="0"/>
                  <a:t>[mol/(s m</a:t>
                </a:r>
                <a:r>
                  <a:rPr lang="en-US" altLang="ja-JP" sz="1200" baseline="30000"/>
                  <a:t>3</a:t>
                </a:r>
                <a:r>
                  <a:rPr lang="en-US" altLang="ja-JP" sz="1200" baseline="0"/>
                  <a:t>)]</a:t>
                </a:r>
                <a:endParaRPr lang="ja-JP" altLang="en-US" sz="1200" baseline="-25000"/>
              </a:p>
            </c:rich>
          </c:tx>
          <c:layout>
            <c:manualLayout>
              <c:xMode val="edge"/>
              <c:yMode val="edge"/>
              <c:x val="6.8486334612771732E-2"/>
              <c:y val="0.14664093773318435"/>
            </c:manualLayout>
          </c:layout>
          <c:overlay val="0"/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23121247"/>
        <c:crosses val="autoZero"/>
        <c:crossBetween val="midCat"/>
        <c:majorUnit val="10"/>
        <c:minorUnit val="5"/>
      </c:valAx>
      <c:spPr>
        <a:noFill/>
        <a:ln w="1905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'4段CSTR'!$L$1:$L$8</c:f>
              <c:numCache>
                <c:formatCode>General</c:formatCode>
                <c:ptCount val="8"/>
                <c:pt idx="0">
                  <c:v>0</c:v>
                </c:pt>
                <c:pt idx="1">
                  <c:v>1.2775000000000001</c:v>
                </c:pt>
                <c:pt idx="2">
                  <c:v>1.2775000000000001</c:v>
                </c:pt>
                <c:pt idx="3">
                  <c:v>2.5550000000000002</c:v>
                </c:pt>
                <c:pt idx="4">
                  <c:v>2.5550000000000002</c:v>
                </c:pt>
                <c:pt idx="5">
                  <c:v>3.8325000000000005</c:v>
                </c:pt>
                <c:pt idx="6">
                  <c:v>3.8325000000000005</c:v>
                </c:pt>
                <c:pt idx="7">
                  <c:v>5.1100000000000003</c:v>
                </c:pt>
              </c:numCache>
            </c:numRef>
          </c:xVal>
          <c:yVal>
            <c:numRef>
              <c:f>'4段CSTR'!$M$1:$M$8</c:f>
              <c:numCache>
                <c:formatCode>0.000_ </c:formatCode>
                <c:ptCount val="8"/>
                <c:pt idx="0">
                  <c:v>0.49224137931034484</c:v>
                </c:pt>
                <c:pt idx="1">
                  <c:v>0.49224137931034484</c:v>
                </c:pt>
                <c:pt idx="2">
                  <c:v>0.2405172413793103</c:v>
                </c:pt>
                <c:pt idx="3">
                  <c:v>0.2405172413793103</c:v>
                </c:pt>
                <c:pt idx="4">
                  <c:v>0.11706896551724144</c:v>
                </c:pt>
                <c:pt idx="5">
                  <c:v>0.11706896551724144</c:v>
                </c:pt>
                <c:pt idx="6">
                  <c:v>5.6879310344827627E-2</c:v>
                </c:pt>
                <c:pt idx="7">
                  <c:v>5.6879310344827627E-2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AB-414F-A144-131DD65FA141}"/>
            </c:ext>
          </c:extLst>
        </c:ser>
        <c:ser>
          <c:idx val="1"/>
          <c:order val="1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'4段CSTR'!$L$10:$L$11</c:f>
              <c:numCache>
                <c:formatCode>General</c:formatCode>
                <c:ptCount val="2"/>
                <c:pt idx="0">
                  <c:v>0</c:v>
                </c:pt>
                <c:pt idx="1">
                  <c:v>4.87</c:v>
                </c:pt>
              </c:numCache>
            </c:numRef>
          </c:xVal>
          <c:yVal>
            <c:numRef>
              <c:f>'4段CSTR'!$M$10:$M$11</c:f>
              <c:numCache>
                <c:formatCode>General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4AB-414F-A144-131DD65FA141}"/>
            </c:ext>
          </c:extLst>
        </c:ser>
        <c:ser>
          <c:idx val="2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'例題25 PFR'!$C$11:$K$11</c:f>
              <c:numCache>
                <c:formatCode>0.00_ </c:formatCode>
                <c:ptCount val="9"/>
                <c:pt idx="0" formatCode="General">
                  <c:v>0</c:v>
                </c:pt>
                <c:pt idx="1">
                  <c:v>0.50003074832500005</c:v>
                </c:pt>
                <c:pt idx="2">
                  <c:v>1.0000614966500001</c:v>
                </c:pt>
                <c:pt idx="3">
                  <c:v>1.5000922449750003</c:v>
                </c:pt>
                <c:pt idx="4">
                  <c:v>2.0001229933000002</c:v>
                </c:pt>
                <c:pt idx="5">
                  <c:v>3.0001844899500005</c:v>
                </c:pt>
                <c:pt idx="6">
                  <c:v>4.0002459866000004</c:v>
                </c:pt>
                <c:pt idx="7">
                  <c:v>5.0003074832500003</c:v>
                </c:pt>
                <c:pt idx="8">
                  <c:v>5.1103142478815009</c:v>
                </c:pt>
              </c:numCache>
            </c:numRef>
          </c:xVal>
          <c:yVal>
            <c:numRef>
              <c:f>'例題25 PFR'!$C$16:$K$16</c:f>
              <c:numCache>
                <c:formatCode>0.000_ </c:formatCode>
                <c:ptCount val="9"/>
                <c:pt idx="0" formatCode="General">
                  <c:v>1</c:v>
                </c:pt>
                <c:pt idx="1">
                  <c:v>0.66568965517241374</c:v>
                </c:pt>
                <c:pt idx="2">
                  <c:v>0.44034482758620686</c:v>
                </c:pt>
                <c:pt idx="3">
                  <c:v>0.29015517241379318</c:v>
                </c:pt>
                <c:pt idx="4">
                  <c:v>0.19896551724137934</c:v>
                </c:pt>
                <c:pt idx="5">
                  <c:v>8.18965517241379E-2</c:v>
                </c:pt>
                <c:pt idx="6">
                  <c:v>3.5000000000000031E-2</c:v>
                </c:pt>
                <c:pt idx="7">
                  <c:v>1.4965517241379289E-2</c:v>
                </c:pt>
                <c:pt idx="8">
                  <c:v>1.3632758620689689E-2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4AB-414F-A144-131DD65FA141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'4段CSTR'!$L$13:$L$14</c:f>
              <c:numCache>
                <c:formatCode>General</c:formatCode>
                <c:ptCount val="2"/>
                <c:pt idx="0">
                  <c:v>4.87</c:v>
                </c:pt>
                <c:pt idx="1">
                  <c:v>4.87</c:v>
                </c:pt>
              </c:numCache>
            </c:numRef>
          </c:xVal>
          <c:yVal>
            <c:numRef>
              <c:f>'4段CSTR'!$M$13:$M$14</c:f>
              <c:numCache>
                <c:formatCode>General</c:formatCode>
                <c:ptCount val="2"/>
                <c:pt idx="0">
                  <c:v>0.15</c:v>
                </c:pt>
                <c:pt idx="1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4AB-414F-A144-131DD65F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26320"/>
        <c:axId val="93528816"/>
        <c:extLst/>
      </c:scatterChart>
      <c:valAx>
        <c:axId val="9352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>
                    <a:solidFill>
                      <a:sysClr val="windowText" lastClr="000000"/>
                    </a:solidFill>
                  </a:rPr>
                  <a:t>V [m</a:t>
                </a:r>
                <a:r>
                  <a:rPr lang="en-US" altLang="ja-JP" sz="1200" baseline="30000">
                    <a:solidFill>
                      <a:sysClr val="windowText" lastClr="000000"/>
                    </a:solidFill>
                  </a:rPr>
                  <a:t>3</a:t>
                </a:r>
                <a:r>
                  <a:rPr lang="en-US" altLang="ja-JP" sz="1200">
                    <a:solidFill>
                      <a:sysClr val="windowText" lastClr="000000"/>
                    </a:solidFill>
                  </a:rPr>
                  <a:t>]</a:t>
                </a:r>
                <a:endParaRPr lang="ja-JP" altLang="en-US" sz="12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8816"/>
        <c:crosses val="autoZero"/>
        <c:crossBetween val="midCat"/>
        <c:majorUnit val="1"/>
        <c:minorUnit val="0.5"/>
      </c:valAx>
      <c:valAx>
        <c:axId val="935288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/>
                  <a:t>1-</a:t>
                </a:r>
                <a:r>
                  <a:rPr lang="en-US" altLang="ja-JP" sz="1400" b="0" i="0" baseline="0">
                    <a:effectLst/>
                  </a:rPr>
                  <a:t>X </a:t>
                </a:r>
                <a:r>
                  <a:rPr lang="en-US" altLang="ja-JP" sz="1400" b="0" i="0" u="none" strike="noStrike" baseline="0">
                    <a:effectLst/>
                  </a:rPr>
                  <a:t>= c</a:t>
                </a:r>
                <a:r>
                  <a:rPr lang="en-US" altLang="ja-JP" sz="1400" b="0" i="0" u="none" strike="noStrike" baseline="-25000">
                    <a:effectLst/>
                  </a:rPr>
                  <a:t>A</a:t>
                </a:r>
                <a:r>
                  <a:rPr lang="en-US" altLang="ja-JP" sz="1400" b="0" i="0" u="none" strike="noStrike" baseline="0">
                    <a:effectLst/>
                  </a:rPr>
                  <a:t>/c</a:t>
                </a:r>
                <a:r>
                  <a:rPr lang="en-US" altLang="ja-JP" sz="1400" b="0" i="0" u="none" strike="noStrike" baseline="-25000">
                    <a:effectLst/>
                  </a:rPr>
                  <a:t>A0</a:t>
                </a:r>
                <a:endParaRPr lang="ja-JP" altLang="en-US" sz="1400" baseline="-25000"/>
              </a:p>
            </c:rich>
          </c:tx>
          <c:layout>
            <c:manualLayout>
              <c:xMode val="edge"/>
              <c:yMode val="edge"/>
              <c:x val="2.1427307999543534E-2"/>
              <c:y val="0.26188564664711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6320"/>
        <c:crosses val="autoZero"/>
        <c:crossBetween val="midCat"/>
        <c:majorUnit val="0.2"/>
        <c:minorUnit val="0.1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'4段CSTR'!$L$10:$L$11</c:f>
              <c:numCache>
                <c:formatCode>General</c:formatCode>
                <c:ptCount val="2"/>
                <c:pt idx="0">
                  <c:v>0</c:v>
                </c:pt>
                <c:pt idx="1">
                  <c:v>4.87</c:v>
                </c:pt>
              </c:numCache>
            </c:numRef>
          </c:xVal>
          <c:yVal>
            <c:numRef>
              <c:f>'4段CSTR'!$M$10:$M$11</c:f>
              <c:numCache>
                <c:formatCode>General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9F-46B3-BD98-BB1A7D8EABE8}"/>
            </c:ext>
          </c:extLst>
        </c:ser>
        <c:ser>
          <c:idx val="2"/>
          <c:order val="1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'例題25 PFR'!$C$11:$G$11</c:f>
              <c:numCache>
                <c:formatCode>0.00_ </c:formatCode>
                <c:ptCount val="5"/>
                <c:pt idx="0" formatCode="General">
                  <c:v>0</c:v>
                </c:pt>
                <c:pt idx="1">
                  <c:v>0.50003074832500005</c:v>
                </c:pt>
                <c:pt idx="2">
                  <c:v>1.0000614966500001</c:v>
                </c:pt>
                <c:pt idx="3">
                  <c:v>1.5000922449750003</c:v>
                </c:pt>
                <c:pt idx="4">
                  <c:v>2.0001229933000002</c:v>
                </c:pt>
              </c:numCache>
            </c:numRef>
          </c:xVal>
          <c:yVal>
            <c:numRef>
              <c:f>'例題25 PFR'!$C$16:$G$16</c:f>
              <c:numCache>
                <c:formatCode>0.000_ </c:formatCode>
                <c:ptCount val="5"/>
                <c:pt idx="0" formatCode="General">
                  <c:v>1</c:v>
                </c:pt>
                <c:pt idx="1">
                  <c:v>0.66568965517241374</c:v>
                </c:pt>
                <c:pt idx="2">
                  <c:v>0.44034482758620686</c:v>
                </c:pt>
                <c:pt idx="3">
                  <c:v>0.29015517241379318</c:v>
                </c:pt>
                <c:pt idx="4">
                  <c:v>0.19896551724137934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69F-46B3-BD98-BB1A7D8EABE8}"/>
            </c:ext>
          </c:extLst>
        </c:ser>
        <c:ser>
          <c:idx val="3"/>
          <c:order val="2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'4段CSTR'!$L$13:$L$14</c:f>
              <c:numCache>
                <c:formatCode>General</c:formatCode>
                <c:ptCount val="2"/>
                <c:pt idx="0">
                  <c:v>4.87</c:v>
                </c:pt>
                <c:pt idx="1">
                  <c:v>4.87</c:v>
                </c:pt>
              </c:numCache>
            </c:numRef>
          </c:xVal>
          <c:yVal>
            <c:numRef>
              <c:f>'4段CSTR'!$M$13:$M$14</c:f>
              <c:numCache>
                <c:formatCode>General</c:formatCode>
                <c:ptCount val="2"/>
                <c:pt idx="0">
                  <c:v>0.15</c:v>
                </c:pt>
                <c:pt idx="1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69F-46B3-BD98-BB1A7D8EABE8}"/>
            </c:ext>
          </c:extLst>
        </c:ser>
        <c:ser>
          <c:idx val="0"/>
          <c:order val="3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'4段CSTR'!$L$16:$L$17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'4段CSTR'!$M$16:$M$17</c:f>
              <c:numCache>
                <c:formatCode>General</c:formatCode>
                <c:ptCount val="2"/>
                <c:pt idx="0">
                  <c:v>0.25</c:v>
                </c:pt>
                <c:pt idx="1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69F-46B3-BD98-BB1A7D8EA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26320"/>
        <c:axId val="93528816"/>
        <c:extLst/>
      </c:scatterChart>
      <c:valAx>
        <c:axId val="9352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>
                    <a:solidFill>
                      <a:sysClr val="windowText" lastClr="000000"/>
                    </a:solidFill>
                  </a:rPr>
                  <a:t>V [m</a:t>
                </a:r>
                <a:r>
                  <a:rPr lang="en-US" altLang="ja-JP" sz="1200" baseline="30000">
                    <a:solidFill>
                      <a:sysClr val="windowText" lastClr="000000"/>
                    </a:solidFill>
                  </a:rPr>
                  <a:t>3</a:t>
                </a:r>
                <a:r>
                  <a:rPr lang="en-US" altLang="ja-JP" sz="1200">
                    <a:solidFill>
                      <a:sysClr val="windowText" lastClr="000000"/>
                    </a:solidFill>
                  </a:rPr>
                  <a:t>]</a:t>
                </a:r>
                <a:endParaRPr lang="ja-JP" altLang="en-US" sz="12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8816"/>
        <c:crosses val="autoZero"/>
        <c:crossBetween val="midCat"/>
        <c:majorUnit val="1"/>
        <c:minorUnit val="0.5"/>
      </c:valAx>
      <c:valAx>
        <c:axId val="935288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/>
                  <a:t>1-</a:t>
                </a:r>
                <a:r>
                  <a:rPr lang="en-US" altLang="ja-JP" sz="1400" b="0" i="0" baseline="0">
                    <a:effectLst/>
                  </a:rPr>
                  <a:t>X </a:t>
                </a:r>
                <a:r>
                  <a:rPr lang="en-US" altLang="ja-JP" sz="1400" b="0" i="0" u="none" strike="noStrike" baseline="0">
                    <a:effectLst/>
                  </a:rPr>
                  <a:t>= c</a:t>
                </a:r>
                <a:r>
                  <a:rPr lang="en-US" altLang="ja-JP" sz="1400" b="0" i="0" u="none" strike="noStrike" baseline="-25000">
                    <a:effectLst/>
                  </a:rPr>
                  <a:t>A</a:t>
                </a:r>
                <a:r>
                  <a:rPr lang="en-US" altLang="ja-JP" sz="1400" b="0" i="0" u="none" strike="noStrike" baseline="0">
                    <a:effectLst/>
                  </a:rPr>
                  <a:t>/c</a:t>
                </a:r>
                <a:r>
                  <a:rPr lang="en-US" altLang="ja-JP" sz="1400" b="0" i="0" u="none" strike="noStrike" baseline="-25000">
                    <a:effectLst/>
                  </a:rPr>
                  <a:t>A0</a:t>
                </a:r>
                <a:endParaRPr lang="ja-JP" altLang="en-US" sz="1400" baseline="-25000"/>
              </a:p>
            </c:rich>
          </c:tx>
          <c:layout>
            <c:manualLayout>
              <c:xMode val="edge"/>
              <c:yMode val="edge"/>
              <c:x val="2.1427307999543534E-2"/>
              <c:y val="0.26188564664711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6320"/>
        <c:crosses val="autoZero"/>
        <c:crossBetween val="midCat"/>
        <c:majorUnit val="0.2"/>
        <c:minorUnit val="0.1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'4段CSTR'!$L$10:$L$11</c:f>
              <c:numCache>
                <c:formatCode>General</c:formatCode>
                <c:ptCount val="2"/>
                <c:pt idx="0">
                  <c:v>0</c:v>
                </c:pt>
                <c:pt idx="1">
                  <c:v>4.87</c:v>
                </c:pt>
              </c:numCache>
            </c:numRef>
          </c:xVal>
          <c:yVal>
            <c:numRef>
              <c:f>'4段CSTR'!$M$10:$M$11</c:f>
              <c:numCache>
                <c:formatCode>General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E3-4F55-B362-AAF7C19F02A5}"/>
            </c:ext>
          </c:extLst>
        </c:ser>
        <c:ser>
          <c:idx val="2"/>
          <c:order val="1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'例題25 PFR'!$C$11:$K$11</c:f>
              <c:numCache>
                <c:formatCode>0.00_ </c:formatCode>
                <c:ptCount val="9"/>
                <c:pt idx="0" formatCode="General">
                  <c:v>0</c:v>
                </c:pt>
                <c:pt idx="1">
                  <c:v>0.50003074832500005</c:v>
                </c:pt>
                <c:pt idx="2">
                  <c:v>1.0000614966500001</c:v>
                </c:pt>
                <c:pt idx="3">
                  <c:v>1.5000922449750003</c:v>
                </c:pt>
                <c:pt idx="4">
                  <c:v>2.0001229933000002</c:v>
                </c:pt>
                <c:pt idx="5">
                  <c:v>3.0001844899500005</c:v>
                </c:pt>
                <c:pt idx="6">
                  <c:v>4.0002459866000004</c:v>
                </c:pt>
                <c:pt idx="7">
                  <c:v>5.0003074832500003</c:v>
                </c:pt>
                <c:pt idx="8">
                  <c:v>5.1103142478815009</c:v>
                </c:pt>
              </c:numCache>
            </c:numRef>
          </c:xVal>
          <c:yVal>
            <c:numRef>
              <c:f>'例題25 PFR'!$C$16:$K$16</c:f>
              <c:numCache>
                <c:formatCode>0.000_ </c:formatCode>
                <c:ptCount val="9"/>
                <c:pt idx="0" formatCode="General">
                  <c:v>1</c:v>
                </c:pt>
                <c:pt idx="1">
                  <c:v>0.66568965517241374</c:v>
                </c:pt>
                <c:pt idx="2">
                  <c:v>0.44034482758620686</c:v>
                </c:pt>
                <c:pt idx="3">
                  <c:v>0.29015517241379318</c:v>
                </c:pt>
                <c:pt idx="4">
                  <c:v>0.19896551724137934</c:v>
                </c:pt>
                <c:pt idx="5">
                  <c:v>8.18965517241379E-2</c:v>
                </c:pt>
                <c:pt idx="6">
                  <c:v>3.5000000000000031E-2</c:v>
                </c:pt>
                <c:pt idx="7">
                  <c:v>1.4965517241379289E-2</c:v>
                </c:pt>
                <c:pt idx="8">
                  <c:v>1.3632758620689689E-2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7E3-4F55-B362-AAF7C19F02A5}"/>
            </c:ext>
          </c:extLst>
        </c:ser>
        <c:ser>
          <c:idx val="3"/>
          <c:order val="2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'4段CSTR'!$L$13:$L$14</c:f>
              <c:numCache>
                <c:formatCode>General</c:formatCode>
                <c:ptCount val="2"/>
                <c:pt idx="0">
                  <c:v>4.87</c:v>
                </c:pt>
                <c:pt idx="1">
                  <c:v>4.87</c:v>
                </c:pt>
              </c:numCache>
            </c:numRef>
          </c:xVal>
          <c:yVal>
            <c:numRef>
              <c:f>'4段CSTR'!$M$13:$M$14</c:f>
              <c:numCache>
                <c:formatCode>General</c:formatCode>
                <c:ptCount val="2"/>
                <c:pt idx="0">
                  <c:v>0.15</c:v>
                </c:pt>
                <c:pt idx="1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7E3-4F55-B362-AAF7C19F02A5}"/>
            </c:ext>
          </c:extLst>
        </c:ser>
        <c:ser>
          <c:idx val="0"/>
          <c:order val="3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'例題25 PFR'!$A$46:$A$47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'例題25 PFR'!$B$46:$B$47</c:f>
              <c:numCache>
                <c:formatCode>General</c:formatCode>
                <c:ptCount val="2"/>
                <c:pt idx="0">
                  <c:v>0.15</c:v>
                </c:pt>
                <c:pt idx="1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7E3-4F55-B362-AAF7C19F02A5}"/>
            </c:ext>
          </c:extLst>
        </c:ser>
        <c:ser>
          <c:idx val="4"/>
          <c:order val="4"/>
          <c:spPr>
            <a:ln w="25400" cap="sq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'例題25 CSTR'!$Z$4:$Z$11</c:f>
              <c:numCache>
                <c:formatCode>General</c:formatCode>
                <c:ptCount val="8"/>
                <c:pt idx="0">
                  <c:v>0</c:v>
                </c:pt>
                <c:pt idx="1">
                  <c:v>0.61</c:v>
                </c:pt>
                <c:pt idx="2">
                  <c:v>0.61</c:v>
                </c:pt>
                <c:pt idx="3">
                  <c:v>1.22</c:v>
                </c:pt>
                <c:pt idx="4">
                  <c:v>1.22</c:v>
                </c:pt>
                <c:pt idx="5">
                  <c:v>1.83</c:v>
                </c:pt>
                <c:pt idx="6">
                  <c:v>1.83</c:v>
                </c:pt>
                <c:pt idx="7">
                  <c:v>2.44</c:v>
                </c:pt>
              </c:numCache>
            </c:numRef>
          </c:xVal>
          <c:yVal>
            <c:numRef>
              <c:f>'例題25 CSTR'!$AB$4:$AB$11</c:f>
              <c:numCache>
                <c:formatCode>General</c:formatCode>
                <c:ptCount val="8"/>
                <c:pt idx="0">
                  <c:v>0.67241379310344829</c:v>
                </c:pt>
                <c:pt idx="1">
                  <c:v>0.67241379310344829</c:v>
                </c:pt>
                <c:pt idx="2">
                  <c:v>0.45</c:v>
                </c:pt>
                <c:pt idx="3">
                  <c:v>0.45</c:v>
                </c:pt>
                <c:pt idx="4">
                  <c:v>0.3</c:v>
                </c:pt>
                <c:pt idx="5">
                  <c:v>0.3</c:v>
                </c:pt>
                <c:pt idx="6">
                  <c:v>0.19999999999999998</c:v>
                </c:pt>
                <c:pt idx="7">
                  <c:v>0.19999999999999998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69-46B7-868A-A22025123127}"/>
            </c:ext>
          </c:extLst>
        </c:ser>
        <c:ser>
          <c:idx val="5"/>
          <c:order val="5"/>
          <c:spPr>
            <a:ln w="25400" cap="sq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'例題25 PFR'!$A$49:$A$50</c:f>
              <c:numCache>
                <c:formatCode>General</c:formatCode>
                <c:ptCount val="2"/>
                <c:pt idx="0">
                  <c:v>2.44</c:v>
                </c:pt>
                <c:pt idx="1">
                  <c:v>2.44</c:v>
                </c:pt>
              </c:numCache>
            </c:numRef>
          </c:xVal>
          <c:yVal>
            <c:numRef>
              <c:f>'例題25 PFR'!$B$49:$B$50</c:f>
              <c:numCache>
                <c:formatCode>General</c:formatCode>
                <c:ptCount val="2"/>
                <c:pt idx="0">
                  <c:v>0.15</c:v>
                </c:pt>
                <c:pt idx="1">
                  <c:v>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269-46B7-868A-A2202512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26320"/>
        <c:axId val="93528816"/>
        <c:extLst/>
      </c:scatterChart>
      <c:valAx>
        <c:axId val="9352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>
                    <a:solidFill>
                      <a:sysClr val="windowText" lastClr="000000"/>
                    </a:solidFill>
                  </a:rPr>
                  <a:t>V [m</a:t>
                </a:r>
                <a:r>
                  <a:rPr lang="en-US" altLang="ja-JP" sz="1200" baseline="30000">
                    <a:solidFill>
                      <a:sysClr val="windowText" lastClr="000000"/>
                    </a:solidFill>
                  </a:rPr>
                  <a:t>3</a:t>
                </a:r>
                <a:r>
                  <a:rPr lang="en-US" altLang="ja-JP" sz="1200">
                    <a:solidFill>
                      <a:sysClr val="windowText" lastClr="000000"/>
                    </a:solidFill>
                  </a:rPr>
                  <a:t>]</a:t>
                </a:r>
                <a:endParaRPr lang="ja-JP" altLang="en-US" sz="12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8816"/>
        <c:crosses val="autoZero"/>
        <c:crossBetween val="midCat"/>
        <c:majorUnit val="1"/>
        <c:minorUnit val="0.5"/>
      </c:valAx>
      <c:valAx>
        <c:axId val="935288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/>
                  <a:t>1-</a:t>
                </a:r>
                <a:r>
                  <a:rPr lang="en-US" altLang="ja-JP" sz="1400" b="0" i="0" baseline="0">
                    <a:effectLst/>
                  </a:rPr>
                  <a:t>x</a:t>
                </a:r>
                <a:r>
                  <a:rPr lang="en-US" altLang="ja-JP" sz="1400" b="0" i="0" baseline="-25000">
                    <a:effectLst/>
                  </a:rPr>
                  <a:t>A</a:t>
                </a:r>
                <a:r>
                  <a:rPr lang="en-US" altLang="ja-JP" sz="1400" b="0" i="0" baseline="0">
                    <a:effectLst/>
                  </a:rPr>
                  <a:t> </a:t>
                </a:r>
                <a:r>
                  <a:rPr lang="en-US" altLang="ja-JP" sz="1400" b="0" i="0" u="none" strike="noStrike" baseline="0">
                    <a:effectLst/>
                  </a:rPr>
                  <a:t>= c</a:t>
                </a:r>
                <a:r>
                  <a:rPr lang="en-US" altLang="ja-JP" sz="1400" b="0" i="0" u="none" strike="noStrike" baseline="-25000">
                    <a:effectLst/>
                  </a:rPr>
                  <a:t>A</a:t>
                </a:r>
                <a:r>
                  <a:rPr lang="en-US" altLang="ja-JP" sz="1400" b="0" i="0" u="none" strike="noStrike" baseline="0">
                    <a:effectLst/>
                  </a:rPr>
                  <a:t>/c</a:t>
                </a:r>
                <a:r>
                  <a:rPr lang="en-US" altLang="ja-JP" sz="1400" b="0" i="0" u="none" strike="noStrike" baseline="-25000">
                    <a:effectLst/>
                  </a:rPr>
                  <a:t>A0</a:t>
                </a:r>
                <a:endParaRPr lang="ja-JP" altLang="en-US" sz="1400" baseline="-25000"/>
              </a:p>
            </c:rich>
          </c:tx>
          <c:layout>
            <c:manualLayout>
              <c:xMode val="edge"/>
              <c:yMode val="edge"/>
              <c:x val="2.1427307999543534E-2"/>
              <c:y val="0.26188564664711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93526320"/>
        <c:crosses val="autoZero"/>
        <c:crossBetween val="midCat"/>
        <c:majorUnit val="0.2"/>
        <c:minorUnit val="0.1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emf"/><Relationship Id="rId5" Type="http://schemas.openxmlformats.org/officeDocument/2006/relationships/image" Target="../media/image2.emf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107341</xdr:rowOff>
    </xdr:from>
    <xdr:to>
      <xdr:col>3</xdr:col>
      <xdr:colOff>594360</xdr:colOff>
      <xdr:row>42</xdr:row>
      <xdr:rowOff>106680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447675</xdr:colOff>
      <xdr:row>27</xdr:row>
      <xdr:rowOff>133351</xdr:rowOff>
    </xdr:from>
    <xdr:to>
      <xdr:col>12</xdr:col>
      <xdr:colOff>285750</xdr:colOff>
      <xdr:row>44</xdr:row>
      <xdr:rowOff>133351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438150</xdr:colOff>
      <xdr:row>27</xdr:row>
      <xdr:rowOff>114300</xdr:rowOff>
    </xdr:from>
    <xdr:to>
      <xdr:col>19</xdr:col>
      <xdr:colOff>276225</xdr:colOff>
      <xdr:row>44</xdr:row>
      <xdr:rowOff>114300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255814</xdr:colOff>
      <xdr:row>50</xdr:row>
      <xdr:rowOff>50619</xdr:rowOff>
    </xdr:from>
    <xdr:to>
      <xdr:col>9</xdr:col>
      <xdr:colOff>411207</xdr:colOff>
      <xdr:row>64</xdr:row>
      <xdr:rowOff>144508</xdr:rowOff>
    </xdr:to>
    <xdr:graphicFrame macro="">
      <xdr:nvGraphicFramePr>
        <xdr:cNvPr id="6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864053</xdr:colOff>
      <xdr:row>47</xdr:row>
      <xdr:rowOff>163286</xdr:rowOff>
    </xdr:from>
    <xdr:to>
      <xdr:col>2</xdr:col>
      <xdr:colOff>343804</xdr:colOff>
      <xdr:row>51</xdr:row>
      <xdr:rowOff>47625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053" y="8157482"/>
          <a:ext cx="1548037" cy="564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149679</xdr:colOff>
      <xdr:row>44</xdr:row>
      <xdr:rowOff>163285</xdr:rowOff>
    </xdr:from>
    <xdr:to>
      <xdr:col>9</xdr:col>
      <xdr:colOff>244555</xdr:colOff>
      <xdr:row>47</xdr:row>
      <xdr:rowOff>108858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7647214"/>
          <a:ext cx="6798094" cy="45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442233</xdr:colOff>
      <xdr:row>8</xdr:row>
      <xdr:rowOff>149680</xdr:rowOff>
    </xdr:from>
    <xdr:to>
      <xdr:col>9</xdr:col>
      <xdr:colOff>210912</xdr:colOff>
      <xdr:row>12</xdr:row>
      <xdr:rowOff>8735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53644" y="1510394"/>
          <a:ext cx="2258786" cy="539412"/>
        </a:xfrm>
        <a:prstGeom prst="rect">
          <a:avLst/>
        </a:prstGeom>
      </xdr:spPr>
    </xdr:pic>
    <xdr:clientData/>
  </xdr:twoCellAnchor>
  <xdr:twoCellAnchor>
    <xdr:from>
      <xdr:col>3</xdr:col>
      <xdr:colOff>272143</xdr:colOff>
      <xdr:row>64</xdr:row>
      <xdr:rowOff>144577</xdr:rowOff>
    </xdr:from>
    <xdr:to>
      <xdr:col>9</xdr:col>
      <xdr:colOff>427536</xdr:colOff>
      <xdr:row>74</xdr:row>
      <xdr:rowOff>17010</xdr:rowOff>
    </xdr:to>
    <xdr:graphicFrame macro="">
      <xdr:nvGraphicFramePr>
        <xdr:cNvPr id="10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0.7913</cdr:x>
      <cdr:y>0.07523</cdr:y>
    </cdr:from>
    <cdr:to>
      <cdr:x>0.93632</cdr:x>
      <cdr:y>0.16556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195754" y="216396"/>
          <a:ext cx="585671" cy="25985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0.55799</cdr:x>
      <cdr:y>0.49526</cdr:y>
    </cdr:from>
    <cdr:to>
      <cdr:x>0.6723</cdr:x>
      <cdr:y>0.64061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BB84D757-E346-494E-AD5E-63455F42CA38}"/>
            </a:ext>
          </a:extLst>
        </cdr:cNvPr>
        <cdr:cNvCxnSpPr/>
      </cdr:nvCxnSpPr>
      <cdr:spPr>
        <a:xfrm xmlns:a="http://schemas.openxmlformats.org/drawingml/2006/main" flipH="1">
          <a:off x="2137640" y="1394460"/>
          <a:ext cx="437920" cy="40922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0.61329</cdr:x>
      <cdr:y>0.39394</cdr:y>
    </cdr:from>
    <cdr:to>
      <cdr:x>0.89858</cdr:x>
      <cdr:y>0.49669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476831" y="1133196"/>
          <a:ext cx="1152194" cy="295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CSTR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0.32202</cdr:x>
      <cdr:y>0.14834</cdr:y>
    </cdr:from>
    <cdr:to>
      <cdr:x>0.60733</cdr:x>
      <cdr:y>0.25109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233663" y="417654"/>
          <a:ext cx="1092972" cy="289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PFR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0.22156</cdr:x>
      <cdr:y>0.14998</cdr:y>
    </cdr:from>
    <cdr:to>
      <cdr:x>0.34318</cdr:x>
      <cdr:y>0.2457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0B372EEF-6A4F-4B53-B00E-490AD0D7EF90}"/>
            </a:ext>
          </a:extLst>
        </cdr:cNvPr>
        <cdr:cNvCxnSpPr/>
      </cdr:nvCxnSpPr>
      <cdr:spPr>
        <a:xfrm xmlns:a="http://schemas.openxmlformats.org/drawingml/2006/main" flipH="1">
          <a:off x="848770" y="422293"/>
          <a:ext cx="465920" cy="26950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0.74528</cdr:x>
      <cdr:y>0.3808</cdr:y>
    </cdr:from>
    <cdr:to>
      <cdr:x>0.93396</cdr:x>
      <cdr:y>0.52343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0EE6D96C-D52F-4BA6-8E54-6CC51482D4D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009900" y="1095376"/>
          <a:ext cx="762000" cy="41030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0.37972</cdr:x>
      <cdr:y>0.0596</cdr:y>
    </cdr:from>
    <cdr:to>
      <cdr:x>0.68701</cdr:x>
      <cdr:y>0.16225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800B0B06-8396-4A90-AF6E-B7AE9C190E1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533531" y="171453"/>
          <a:ext cx="1241021" cy="29527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0.38814</cdr:x>
      <cdr:y>0.66769</cdr:y>
    </cdr:from>
    <cdr:to>
      <cdr:x>0.53312</cdr:x>
      <cdr:y>0.79031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1486940" y="1879953"/>
          <a:ext cx="555412" cy="345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latin typeface="Arial" panose="020B0604020202020204" pitchFamily="34" charset="0"/>
              <a:cs typeface="Arial" panose="020B0604020202020204" pitchFamily="34" charset="0"/>
            </a:rPr>
            <a:t>V</a:t>
          </a:r>
          <a:r>
            <a:rPr lang="en-US" altLang="ja-JP" sz="1200" baseline="-25000">
              <a:latin typeface="Arial" panose="020B0604020202020204" pitchFamily="34" charset="0"/>
              <a:cs typeface="Arial" panose="020B0604020202020204" pitchFamily="34" charset="0"/>
            </a:rPr>
            <a:t>PFR</a:t>
          </a:r>
          <a:endParaRPr lang="ja-JP" altLang="en-US" sz="12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0.76877</cdr:x>
      <cdr:y>0.66546</cdr:y>
    </cdr:from>
    <cdr:to>
      <cdr:x>0.91375</cdr:x>
      <cdr:y>0.78808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3141379" y="1914240"/>
          <a:ext cx="592422" cy="352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latin typeface="Arial" panose="020B0604020202020204" pitchFamily="34" charset="0"/>
              <a:cs typeface="Arial" panose="020B0604020202020204" pitchFamily="34" charset="0"/>
            </a:rPr>
            <a:t>V</a:t>
          </a:r>
          <a:r>
            <a:rPr lang="en-US" altLang="ja-JP" sz="1200" baseline="-25000">
              <a:latin typeface="Arial" panose="020B0604020202020204" pitchFamily="34" charset="0"/>
              <a:cs typeface="Arial" panose="020B0604020202020204" pitchFamily="34" charset="0"/>
            </a:rPr>
            <a:t>CSTR</a:t>
          </a:r>
          <a:endParaRPr lang="ja-JP" altLang="en-US" sz="12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0.4661</cdr:x>
      <cdr:y>0.18555</cdr:y>
    </cdr:from>
    <cdr:to>
      <cdr:x>0.6544</cdr:x>
      <cdr:y>0.28146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1785606" y="522435"/>
          <a:ext cx="721374" cy="270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4CSTR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0.33323</cdr:x>
      <cdr:y>0.28417</cdr:y>
    </cdr:from>
    <cdr:to>
      <cdr:x>0.48732</cdr:x>
      <cdr:y>0.47011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id="{BB84D757-E346-494E-AD5E-63455F42CA38}"/>
            </a:ext>
          </a:extLst>
        </cdr:cNvPr>
        <cdr:cNvCxnSpPr/>
      </cdr:nvCxnSpPr>
      <cdr:spPr>
        <a:xfrm xmlns:a="http://schemas.openxmlformats.org/drawingml/2006/main" flipH="1">
          <a:off x="1276580" y="800100"/>
          <a:ext cx="590320" cy="523527"/>
        </a:xfrm>
        <a:prstGeom xmlns:a="http://schemas.openxmlformats.org/drawingml/2006/main" prst="line">
          <a:avLst/>
        </a:prstGeom>
        <a:ln xmlns:a="http://schemas.openxmlformats.org/drawingml/2006/main" w="25400" cap="sq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0.52312</cdr:x>
      <cdr:y>0.2544</cdr:y>
    </cdr:from>
    <cdr:to>
      <cdr:x>0.84137</cdr:x>
      <cdr:y>0.35183</cdr:y>
    </cdr:to>
    <cdr:pic>
      <cdr:nvPicPr>
        <cdr:cNvPr id="18" name="図 17"/>
        <cdr:cNvPicPr/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004061" y="716281"/>
          <a:ext cx="1219199" cy="27431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0.44184</cdr:x>
      <cdr:y>0.50531</cdr:y>
    </cdr:from>
    <cdr:to>
      <cdr:x>0.58682</cdr:x>
      <cdr:y>0.62793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1692680" y="1422753"/>
          <a:ext cx="555412" cy="345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latin typeface="Arial" panose="020B0604020202020204" pitchFamily="34" charset="0"/>
              <a:cs typeface="Arial" panose="020B0604020202020204" pitchFamily="34" charset="0"/>
            </a:rPr>
            <a:t>V</a:t>
          </a:r>
          <a:r>
            <a:rPr lang="en-US" altLang="ja-JP" sz="1200" baseline="-25000">
              <a:latin typeface="Arial" panose="020B0604020202020204" pitchFamily="34" charset="0"/>
              <a:cs typeface="Arial" panose="020B0604020202020204" pitchFamily="34" charset="0"/>
            </a:rPr>
            <a:t>4CSTR</a:t>
          </a:r>
          <a:endParaRPr lang="ja-JP" altLang="en-US" sz="12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0.62939</cdr:x>
      <cdr:y>0.24937</cdr:y>
    </cdr:from>
    <cdr:to>
      <cdr:x>0.81124</cdr:x>
      <cdr:y>0.33761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22439" y="742563"/>
          <a:ext cx="786567" cy="262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Fogler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0.72642</cdr:x>
      <cdr:y>0.33545</cdr:y>
    </cdr:from>
    <cdr:to>
      <cdr:x>0.82174</cdr:x>
      <cdr:y>0.43465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0251B3B7-A7E9-4A57-9F77-5A078A4AC73C}"/>
            </a:ext>
          </a:extLst>
        </cdr:cNvPr>
        <cdr:cNvCxnSpPr/>
      </cdr:nvCxnSpPr>
      <cdr:spPr>
        <a:xfrm xmlns:a="http://schemas.openxmlformats.org/drawingml/2006/main">
          <a:off x="2546250" y="940423"/>
          <a:ext cx="334110" cy="27811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0.55586</cdr:x>
      <cdr:y>0.39356</cdr:y>
    </cdr:from>
    <cdr:to>
      <cdr:x>0.73771</cdr:x>
      <cdr:y>0.4818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404387" y="1171934"/>
          <a:ext cx="786567" cy="262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0.66087</cdr:x>
      <cdr:y>0.48471</cdr:y>
    </cdr:from>
    <cdr:to>
      <cdr:x>0.75217</cdr:x>
      <cdr:y>0.59366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9D9E62C1-EDAA-43DF-8750-C5132942FF94}"/>
            </a:ext>
          </a:extLst>
        </cdr:cNvPr>
        <cdr:cNvCxnSpPr/>
      </cdr:nvCxnSpPr>
      <cdr:spPr>
        <a:xfrm xmlns:a="http://schemas.openxmlformats.org/drawingml/2006/main">
          <a:off x="2316480" y="1218539"/>
          <a:ext cx="320040" cy="27389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0.46906</cdr:x>
      <cdr:y>0.50427</cdr:y>
    </cdr:from>
    <cdr:to>
      <cdr:x>0.65091</cdr:x>
      <cdr:y>0.59251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44163" y="1469776"/>
          <a:ext cx="637420" cy="25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CSTR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0.53533</cdr:x>
      <cdr:y>0.28047</cdr:y>
    </cdr:from>
    <cdr:to>
      <cdr:x>0.56066</cdr:x>
      <cdr:y>0.50654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EE8A8D12-A6D1-475F-A030-3D5592DDA9F1}"/>
            </a:ext>
          </a:extLst>
        </cdr:cNvPr>
        <cdr:cNvCxnSpPr/>
      </cdr:nvCxnSpPr>
      <cdr:spPr>
        <a:xfrm xmlns:a="http://schemas.openxmlformats.org/drawingml/2006/main" flipH="1">
          <a:off x="1876425" y="817479"/>
          <a:ext cx="88800" cy="6588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0.51238</cdr:x>
      <cdr:y>0.0733</cdr:y>
    </cdr:from>
    <cdr:to>
      <cdr:x>0.69423</cdr:x>
      <cdr:y>0.16154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796000" y="213640"/>
          <a:ext cx="637421" cy="2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0.63355</cdr:x>
      <cdr:y>0.15163</cdr:y>
    </cdr:from>
    <cdr:to>
      <cdr:x>0.69565</cdr:x>
      <cdr:y>0.21569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F31252FF-2A86-4FDC-A008-AF90328082BC}"/>
            </a:ext>
          </a:extLst>
        </cdr:cNvPr>
        <cdr:cNvCxnSpPr/>
      </cdr:nvCxnSpPr>
      <cdr:spPr>
        <a:xfrm xmlns:a="http://schemas.openxmlformats.org/drawingml/2006/main">
          <a:off x="2220714" y="441938"/>
          <a:ext cx="217686" cy="1867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0.72178</cdr:x>
      <cdr:y>0.33434</cdr:y>
    </cdr:from>
    <cdr:to>
      <cdr:x>0.90363</cdr:x>
      <cdr:y>0.42258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29974" y="974471"/>
          <a:ext cx="637421" cy="2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CSTR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0.70381</cdr:x>
      <cdr:y>0.41503</cdr:y>
    </cdr:from>
    <cdr:to>
      <cdr:x>0.80163</cdr:x>
      <cdr:y>0.60458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57CBFCE2-83F3-41B9-8E17-5CD06647C773}"/>
            </a:ext>
          </a:extLst>
        </cdr:cNvPr>
        <cdr:cNvCxnSpPr/>
      </cdr:nvCxnSpPr>
      <cdr:spPr>
        <a:xfrm xmlns:a="http://schemas.openxmlformats.org/drawingml/2006/main" flipH="1">
          <a:off x="2466989" y="1209675"/>
          <a:ext cx="342886" cy="55246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0.46347</cdr:x>
      <cdr:y>0.67788</cdr:y>
    </cdr:from>
    <cdr:to>
      <cdr:x>0.64532</cdr:x>
      <cdr:y>0.76612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624544" y="1975769"/>
          <a:ext cx="637421" cy="25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</cdr:x>
      <cdr:y>0.65033</cdr:y>
    </cdr:from>
    <cdr:to>
      <cdr:x>0.83424</cdr:x>
      <cdr:y>0.72549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BA8C5D1C-59DD-4504-8152-B9BDAE73B601}"/>
            </a:ext>
          </a:extLst>
        </cdr:cNvPr>
        <cdr:cNvCxnSpPr/>
      </cdr:nvCxnSpPr>
      <cdr:spPr>
        <a:xfrm xmlns:a="http://schemas.openxmlformats.org/drawingml/2006/main" flipH="1">
          <a:off x="2190750" y="1895475"/>
          <a:ext cx="733425" cy="2190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0.25649</cdr:x>
      <cdr:y>0.27813</cdr:y>
    </cdr:from>
    <cdr:to>
      <cdr:x>0.79751</cdr:x>
      <cdr:y>0.80937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41060" y="678180"/>
          <a:ext cx="1985019" cy="12953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0.26897</cdr:x>
      <cdr:y>0.11746</cdr:y>
    </cdr:from>
    <cdr:to>
      <cdr:x>0.57785</cdr:x>
      <cdr:y>0.21848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02440" y="284030"/>
          <a:ext cx="1151198" cy="244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V</a:t>
          </a:r>
          <a:r>
            <a:rPr lang="en-US" altLang="ja-JP" sz="1000" baseline="-25000">
              <a:latin typeface="Arial" panose="020B0604020202020204" pitchFamily="34" charset="0"/>
              <a:cs typeface="Arial" panose="020B0604020202020204" pitchFamily="34" charset="0"/>
            </a:rPr>
            <a:t>CSTR</a:t>
          </a:r>
          <a:r>
            <a:rPr lang="en-US" altLang="ja-JP" sz="1000" baseline="0">
              <a:latin typeface="Arial" panose="020B0604020202020204" pitchFamily="34" charset="0"/>
              <a:cs typeface="Arial" panose="020B0604020202020204" pitchFamily="34" charset="0"/>
            </a:rPr>
            <a:t>=5.57 m</a:t>
          </a:r>
          <a:r>
            <a:rPr lang="en-US" altLang="ja-JP" sz="1000" baseline="30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0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0.26225</cdr:x>
      <cdr:y>0.31883</cdr:y>
    </cdr:from>
    <cdr:to>
      <cdr:x>0.79203</cdr:x>
      <cdr:y>0.80137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959804" y="779824"/>
          <a:ext cx="1938918" cy="1180248"/>
        </a:xfrm>
        <a:custGeom xmlns:a="http://schemas.openxmlformats.org/drawingml/2006/main">
          <a:avLst/>
          <a:gdLst>
            <a:gd name="connsiteX0" fmla="*/ 0 w 1954540"/>
            <a:gd name="connsiteY0" fmla="*/ 0 h 1211581"/>
            <a:gd name="connsiteX1" fmla="*/ 1954540 w 1954540"/>
            <a:gd name="connsiteY1" fmla="*/ 0 h 1211581"/>
            <a:gd name="connsiteX2" fmla="*/ 1954540 w 1954540"/>
            <a:gd name="connsiteY2" fmla="*/ 1211581 h 1211581"/>
            <a:gd name="connsiteX3" fmla="*/ 0 w 1954540"/>
            <a:gd name="connsiteY3" fmla="*/ 1211581 h 1211581"/>
            <a:gd name="connsiteX4" fmla="*/ 0 w 1954540"/>
            <a:gd name="connsiteY4" fmla="*/ 0 h 1211581"/>
            <a:gd name="connsiteX0" fmla="*/ 0 w 1954540"/>
            <a:gd name="connsiteY0" fmla="*/ 7620 h 1219201"/>
            <a:gd name="connsiteX1" fmla="*/ 293380 w 1954540"/>
            <a:gd name="connsiteY1" fmla="*/ 0 h 1219201"/>
            <a:gd name="connsiteX2" fmla="*/ 1954540 w 1954540"/>
            <a:gd name="connsiteY2" fmla="*/ 7620 h 1219201"/>
            <a:gd name="connsiteX3" fmla="*/ 1954540 w 1954540"/>
            <a:gd name="connsiteY3" fmla="*/ 1219201 h 1219201"/>
            <a:gd name="connsiteX4" fmla="*/ 0 w 1954540"/>
            <a:gd name="connsiteY4" fmla="*/ 1219201 h 1219201"/>
            <a:gd name="connsiteX5" fmla="*/ 0 w 1954540"/>
            <a:gd name="connsiteY5" fmla="*/ 7620 h 1219201"/>
            <a:gd name="connsiteX0" fmla="*/ 0 w 1954540"/>
            <a:gd name="connsiteY0" fmla="*/ 7620 h 1219201"/>
            <a:gd name="connsiteX1" fmla="*/ 293380 w 1954540"/>
            <a:gd name="connsiteY1" fmla="*/ 0 h 1219201"/>
            <a:gd name="connsiteX2" fmla="*/ 1192540 w 1954540"/>
            <a:gd name="connsiteY2" fmla="*/ 7620 h 1219201"/>
            <a:gd name="connsiteX3" fmla="*/ 1954540 w 1954540"/>
            <a:gd name="connsiteY3" fmla="*/ 7620 h 1219201"/>
            <a:gd name="connsiteX4" fmla="*/ 1954540 w 1954540"/>
            <a:gd name="connsiteY4" fmla="*/ 1219201 h 1219201"/>
            <a:gd name="connsiteX5" fmla="*/ 0 w 1954540"/>
            <a:gd name="connsiteY5" fmla="*/ 1219201 h 1219201"/>
            <a:gd name="connsiteX6" fmla="*/ 0 w 1954540"/>
            <a:gd name="connsiteY6" fmla="*/ 7620 h 1219201"/>
            <a:gd name="connsiteX0" fmla="*/ 15240 w 1954540"/>
            <a:gd name="connsiteY0" fmla="*/ 952500 h 1219201"/>
            <a:gd name="connsiteX1" fmla="*/ 293380 w 1954540"/>
            <a:gd name="connsiteY1" fmla="*/ 0 h 1219201"/>
            <a:gd name="connsiteX2" fmla="*/ 1192540 w 1954540"/>
            <a:gd name="connsiteY2" fmla="*/ 7620 h 1219201"/>
            <a:gd name="connsiteX3" fmla="*/ 1954540 w 1954540"/>
            <a:gd name="connsiteY3" fmla="*/ 7620 h 1219201"/>
            <a:gd name="connsiteX4" fmla="*/ 1954540 w 1954540"/>
            <a:gd name="connsiteY4" fmla="*/ 1219201 h 1219201"/>
            <a:gd name="connsiteX5" fmla="*/ 0 w 1954540"/>
            <a:gd name="connsiteY5" fmla="*/ 1219201 h 1219201"/>
            <a:gd name="connsiteX6" fmla="*/ 15240 w 1954540"/>
            <a:gd name="connsiteY6" fmla="*/ 952500 h 1219201"/>
            <a:gd name="connsiteX0" fmla="*/ 15240 w 1954540"/>
            <a:gd name="connsiteY0" fmla="*/ 944880 h 1211581"/>
            <a:gd name="connsiteX1" fmla="*/ 1040140 w 1954540"/>
            <a:gd name="connsiteY1" fmla="*/ 762000 h 1211581"/>
            <a:gd name="connsiteX2" fmla="*/ 1192540 w 1954540"/>
            <a:gd name="connsiteY2" fmla="*/ 0 h 1211581"/>
            <a:gd name="connsiteX3" fmla="*/ 1954540 w 1954540"/>
            <a:gd name="connsiteY3" fmla="*/ 0 h 1211581"/>
            <a:gd name="connsiteX4" fmla="*/ 1954540 w 1954540"/>
            <a:gd name="connsiteY4" fmla="*/ 1211581 h 1211581"/>
            <a:gd name="connsiteX5" fmla="*/ 0 w 1954540"/>
            <a:gd name="connsiteY5" fmla="*/ 1211581 h 1211581"/>
            <a:gd name="connsiteX6" fmla="*/ 15240 w 1954540"/>
            <a:gd name="connsiteY6" fmla="*/ 944880 h 1211581"/>
            <a:gd name="connsiteX0" fmla="*/ 15240 w 1954540"/>
            <a:gd name="connsiteY0" fmla="*/ 944880 h 1211581"/>
            <a:gd name="connsiteX1" fmla="*/ 1040140 w 1954540"/>
            <a:gd name="connsiteY1" fmla="*/ 762000 h 1211581"/>
            <a:gd name="connsiteX2" fmla="*/ 1634500 w 1954540"/>
            <a:gd name="connsiteY2" fmla="*/ 480060 h 1211581"/>
            <a:gd name="connsiteX3" fmla="*/ 1954540 w 1954540"/>
            <a:gd name="connsiteY3" fmla="*/ 0 h 1211581"/>
            <a:gd name="connsiteX4" fmla="*/ 1954540 w 1954540"/>
            <a:gd name="connsiteY4" fmla="*/ 1211581 h 1211581"/>
            <a:gd name="connsiteX5" fmla="*/ 0 w 1954540"/>
            <a:gd name="connsiteY5" fmla="*/ 1211581 h 1211581"/>
            <a:gd name="connsiteX6" fmla="*/ 15240 w 1954540"/>
            <a:gd name="connsiteY6" fmla="*/ 944880 h 1211581"/>
            <a:gd name="connsiteX0" fmla="*/ 15240 w 1954540"/>
            <a:gd name="connsiteY0" fmla="*/ 944880 h 1211581"/>
            <a:gd name="connsiteX1" fmla="*/ 796300 w 1954540"/>
            <a:gd name="connsiteY1" fmla="*/ 830580 h 1211581"/>
            <a:gd name="connsiteX2" fmla="*/ 1634500 w 1954540"/>
            <a:gd name="connsiteY2" fmla="*/ 480060 h 1211581"/>
            <a:gd name="connsiteX3" fmla="*/ 1954540 w 1954540"/>
            <a:gd name="connsiteY3" fmla="*/ 0 h 1211581"/>
            <a:gd name="connsiteX4" fmla="*/ 1954540 w 1954540"/>
            <a:gd name="connsiteY4" fmla="*/ 1211581 h 1211581"/>
            <a:gd name="connsiteX5" fmla="*/ 0 w 1954540"/>
            <a:gd name="connsiteY5" fmla="*/ 1211581 h 1211581"/>
            <a:gd name="connsiteX6" fmla="*/ 15240 w 1954540"/>
            <a:gd name="connsiteY6" fmla="*/ 944880 h 1211581"/>
            <a:gd name="connsiteX0" fmla="*/ 15240 w 1954540"/>
            <a:gd name="connsiteY0" fmla="*/ 944880 h 1211581"/>
            <a:gd name="connsiteX1" fmla="*/ 796300 w 1954540"/>
            <a:gd name="connsiteY1" fmla="*/ 830580 h 1211581"/>
            <a:gd name="connsiteX2" fmla="*/ 1200160 w 1954540"/>
            <a:gd name="connsiteY2" fmla="*/ 655320 h 1211581"/>
            <a:gd name="connsiteX3" fmla="*/ 1634500 w 1954540"/>
            <a:gd name="connsiteY3" fmla="*/ 480060 h 1211581"/>
            <a:gd name="connsiteX4" fmla="*/ 1954540 w 1954540"/>
            <a:gd name="connsiteY4" fmla="*/ 0 h 1211581"/>
            <a:gd name="connsiteX5" fmla="*/ 1954540 w 1954540"/>
            <a:gd name="connsiteY5" fmla="*/ 1211581 h 1211581"/>
            <a:gd name="connsiteX6" fmla="*/ 0 w 1954540"/>
            <a:gd name="connsiteY6" fmla="*/ 1211581 h 1211581"/>
            <a:gd name="connsiteX7" fmla="*/ 15240 w 1954540"/>
            <a:gd name="connsiteY7" fmla="*/ 944880 h 1211581"/>
            <a:gd name="connsiteX0" fmla="*/ 15240 w 1954540"/>
            <a:gd name="connsiteY0" fmla="*/ 944880 h 1211581"/>
            <a:gd name="connsiteX1" fmla="*/ 796300 w 1954540"/>
            <a:gd name="connsiteY1" fmla="*/ 830580 h 1211581"/>
            <a:gd name="connsiteX2" fmla="*/ 1223020 w 1954540"/>
            <a:gd name="connsiteY2" fmla="*/ 693420 h 1211581"/>
            <a:gd name="connsiteX3" fmla="*/ 1634500 w 1954540"/>
            <a:gd name="connsiteY3" fmla="*/ 480060 h 1211581"/>
            <a:gd name="connsiteX4" fmla="*/ 1954540 w 1954540"/>
            <a:gd name="connsiteY4" fmla="*/ 0 h 1211581"/>
            <a:gd name="connsiteX5" fmla="*/ 1954540 w 1954540"/>
            <a:gd name="connsiteY5" fmla="*/ 1211581 h 1211581"/>
            <a:gd name="connsiteX6" fmla="*/ 0 w 1954540"/>
            <a:gd name="connsiteY6" fmla="*/ 1211581 h 1211581"/>
            <a:gd name="connsiteX7" fmla="*/ 15240 w 1954540"/>
            <a:gd name="connsiteY7" fmla="*/ 944880 h 1211581"/>
            <a:gd name="connsiteX0" fmla="*/ 0 w 1939300"/>
            <a:gd name="connsiteY0" fmla="*/ 944880 h 1211581"/>
            <a:gd name="connsiteX1" fmla="*/ 781060 w 1939300"/>
            <a:gd name="connsiteY1" fmla="*/ 830580 h 1211581"/>
            <a:gd name="connsiteX2" fmla="*/ 1207780 w 1939300"/>
            <a:gd name="connsiteY2" fmla="*/ 693420 h 1211581"/>
            <a:gd name="connsiteX3" fmla="*/ 1619260 w 1939300"/>
            <a:gd name="connsiteY3" fmla="*/ 480060 h 1211581"/>
            <a:gd name="connsiteX4" fmla="*/ 1939300 w 1939300"/>
            <a:gd name="connsiteY4" fmla="*/ 0 h 1211581"/>
            <a:gd name="connsiteX5" fmla="*/ 1939300 w 1939300"/>
            <a:gd name="connsiteY5" fmla="*/ 1211581 h 1211581"/>
            <a:gd name="connsiteX6" fmla="*/ 28764 w 1939300"/>
            <a:gd name="connsiteY6" fmla="*/ 1174082 h 1211581"/>
            <a:gd name="connsiteX7" fmla="*/ 0 w 1939300"/>
            <a:gd name="connsiteY7" fmla="*/ 944880 h 1211581"/>
            <a:gd name="connsiteX0" fmla="*/ 0 w 1979637"/>
            <a:gd name="connsiteY0" fmla="*/ 944880 h 1174082"/>
            <a:gd name="connsiteX1" fmla="*/ 781060 w 1979637"/>
            <a:gd name="connsiteY1" fmla="*/ 830580 h 1174082"/>
            <a:gd name="connsiteX2" fmla="*/ 1207780 w 1979637"/>
            <a:gd name="connsiteY2" fmla="*/ 693420 h 1174082"/>
            <a:gd name="connsiteX3" fmla="*/ 1619260 w 1979637"/>
            <a:gd name="connsiteY3" fmla="*/ 480060 h 1174082"/>
            <a:gd name="connsiteX4" fmla="*/ 1939300 w 1979637"/>
            <a:gd name="connsiteY4" fmla="*/ 0 h 1174082"/>
            <a:gd name="connsiteX5" fmla="*/ 1979637 w 1979637"/>
            <a:gd name="connsiteY5" fmla="*/ 1165749 h 1174082"/>
            <a:gd name="connsiteX6" fmla="*/ 28764 w 1979637"/>
            <a:gd name="connsiteY6" fmla="*/ 1174082 h 1174082"/>
            <a:gd name="connsiteX7" fmla="*/ 0 w 1979637"/>
            <a:gd name="connsiteY7" fmla="*/ 944880 h 1174082"/>
            <a:gd name="connsiteX0" fmla="*/ 0 w 1964969"/>
            <a:gd name="connsiteY0" fmla="*/ 944880 h 1174082"/>
            <a:gd name="connsiteX1" fmla="*/ 781060 w 1964969"/>
            <a:gd name="connsiteY1" fmla="*/ 830580 h 1174082"/>
            <a:gd name="connsiteX2" fmla="*/ 1207780 w 1964969"/>
            <a:gd name="connsiteY2" fmla="*/ 693420 h 1174082"/>
            <a:gd name="connsiteX3" fmla="*/ 1619260 w 1964969"/>
            <a:gd name="connsiteY3" fmla="*/ 480060 h 1174082"/>
            <a:gd name="connsiteX4" fmla="*/ 1939300 w 1964969"/>
            <a:gd name="connsiteY4" fmla="*/ 0 h 1174082"/>
            <a:gd name="connsiteX5" fmla="*/ 1964969 w 1964969"/>
            <a:gd name="connsiteY5" fmla="*/ 1169915 h 1174082"/>
            <a:gd name="connsiteX6" fmla="*/ 28764 w 1964969"/>
            <a:gd name="connsiteY6" fmla="*/ 1174082 h 1174082"/>
            <a:gd name="connsiteX7" fmla="*/ 0 w 1964969"/>
            <a:gd name="connsiteY7" fmla="*/ 944880 h 1174082"/>
            <a:gd name="connsiteX0" fmla="*/ 0 w 1983304"/>
            <a:gd name="connsiteY0" fmla="*/ 1140708 h 1369910"/>
            <a:gd name="connsiteX1" fmla="*/ 781060 w 1983304"/>
            <a:gd name="connsiteY1" fmla="*/ 1026408 h 1369910"/>
            <a:gd name="connsiteX2" fmla="*/ 1207780 w 1983304"/>
            <a:gd name="connsiteY2" fmla="*/ 889248 h 1369910"/>
            <a:gd name="connsiteX3" fmla="*/ 1619260 w 1983304"/>
            <a:gd name="connsiteY3" fmla="*/ 675888 h 1369910"/>
            <a:gd name="connsiteX4" fmla="*/ 1983304 w 1983304"/>
            <a:gd name="connsiteY4" fmla="*/ 0 h 1369910"/>
            <a:gd name="connsiteX5" fmla="*/ 1964969 w 1983304"/>
            <a:gd name="connsiteY5" fmla="*/ 1365743 h 1369910"/>
            <a:gd name="connsiteX6" fmla="*/ 28764 w 1983304"/>
            <a:gd name="connsiteY6" fmla="*/ 1369910 h 1369910"/>
            <a:gd name="connsiteX7" fmla="*/ 0 w 1983304"/>
            <a:gd name="connsiteY7" fmla="*/ 1140708 h 1369910"/>
            <a:gd name="connsiteX0" fmla="*/ 0 w 1983304"/>
            <a:gd name="connsiteY0" fmla="*/ 1140708 h 1369910"/>
            <a:gd name="connsiteX1" fmla="*/ 781060 w 1983304"/>
            <a:gd name="connsiteY1" fmla="*/ 1026408 h 1369910"/>
            <a:gd name="connsiteX2" fmla="*/ 1207780 w 1983304"/>
            <a:gd name="connsiteY2" fmla="*/ 889248 h 1369910"/>
            <a:gd name="connsiteX3" fmla="*/ 1611926 w 1983304"/>
            <a:gd name="connsiteY3" fmla="*/ 613389 h 1369910"/>
            <a:gd name="connsiteX4" fmla="*/ 1983304 w 1983304"/>
            <a:gd name="connsiteY4" fmla="*/ 0 h 1369910"/>
            <a:gd name="connsiteX5" fmla="*/ 1964969 w 1983304"/>
            <a:gd name="connsiteY5" fmla="*/ 1365743 h 1369910"/>
            <a:gd name="connsiteX6" fmla="*/ 28764 w 1983304"/>
            <a:gd name="connsiteY6" fmla="*/ 1369910 h 1369910"/>
            <a:gd name="connsiteX7" fmla="*/ 0 w 1983304"/>
            <a:gd name="connsiteY7" fmla="*/ 1140708 h 1369910"/>
            <a:gd name="connsiteX0" fmla="*/ 0 w 1983304"/>
            <a:gd name="connsiteY0" fmla="*/ 1140708 h 1369910"/>
            <a:gd name="connsiteX1" fmla="*/ 781060 w 1983304"/>
            <a:gd name="connsiteY1" fmla="*/ 1026408 h 1369910"/>
            <a:gd name="connsiteX2" fmla="*/ 1207780 w 1983304"/>
            <a:gd name="connsiteY2" fmla="*/ 885082 h 1369910"/>
            <a:gd name="connsiteX3" fmla="*/ 1611926 w 1983304"/>
            <a:gd name="connsiteY3" fmla="*/ 613389 h 1369910"/>
            <a:gd name="connsiteX4" fmla="*/ 1983304 w 1983304"/>
            <a:gd name="connsiteY4" fmla="*/ 0 h 1369910"/>
            <a:gd name="connsiteX5" fmla="*/ 1964969 w 1983304"/>
            <a:gd name="connsiteY5" fmla="*/ 1365743 h 1369910"/>
            <a:gd name="connsiteX6" fmla="*/ 28764 w 1983304"/>
            <a:gd name="connsiteY6" fmla="*/ 1369910 h 1369910"/>
            <a:gd name="connsiteX7" fmla="*/ 0 w 1983304"/>
            <a:gd name="connsiteY7" fmla="*/ 1140708 h 1369910"/>
            <a:gd name="connsiteX0" fmla="*/ 7905 w 1954540"/>
            <a:gd name="connsiteY0" fmla="*/ 1153207 h 1369910"/>
            <a:gd name="connsiteX1" fmla="*/ 752296 w 1954540"/>
            <a:gd name="connsiteY1" fmla="*/ 1026408 h 1369910"/>
            <a:gd name="connsiteX2" fmla="*/ 1179016 w 1954540"/>
            <a:gd name="connsiteY2" fmla="*/ 885082 h 1369910"/>
            <a:gd name="connsiteX3" fmla="*/ 1583162 w 1954540"/>
            <a:gd name="connsiteY3" fmla="*/ 613389 h 1369910"/>
            <a:gd name="connsiteX4" fmla="*/ 1954540 w 1954540"/>
            <a:gd name="connsiteY4" fmla="*/ 0 h 1369910"/>
            <a:gd name="connsiteX5" fmla="*/ 1936205 w 1954540"/>
            <a:gd name="connsiteY5" fmla="*/ 1365743 h 1369910"/>
            <a:gd name="connsiteX6" fmla="*/ 0 w 1954540"/>
            <a:gd name="connsiteY6" fmla="*/ 1369910 h 1369910"/>
            <a:gd name="connsiteX7" fmla="*/ 7905 w 1954540"/>
            <a:gd name="connsiteY7" fmla="*/ 1153207 h 1369910"/>
            <a:gd name="connsiteX0" fmla="*/ 7905 w 1954540"/>
            <a:gd name="connsiteY0" fmla="*/ 1153207 h 1369910"/>
            <a:gd name="connsiteX1" fmla="*/ 752296 w 1954540"/>
            <a:gd name="connsiteY1" fmla="*/ 1026408 h 1369910"/>
            <a:gd name="connsiteX2" fmla="*/ 1179016 w 1954540"/>
            <a:gd name="connsiteY2" fmla="*/ 885082 h 1369910"/>
            <a:gd name="connsiteX3" fmla="*/ 1583162 w 1954540"/>
            <a:gd name="connsiteY3" fmla="*/ 613389 h 1369910"/>
            <a:gd name="connsiteX4" fmla="*/ 1771902 w 1954540"/>
            <a:gd name="connsiteY4" fmla="*/ 293966 h 1369910"/>
            <a:gd name="connsiteX5" fmla="*/ 1954540 w 1954540"/>
            <a:gd name="connsiteY5" fmla="*/ 0 h 1369910"/>
            <a:gd name="connsiteX6" fmla="*/ 1936205 w 1954540"/>
            <a:gd name="connsiteY6" fmla="*/ 1365743 h 1369910"/>
            <a:gd name="connsiteX7" fmla="*/ 0 w 1954540"/>
            <a:gd name="connsiteY7" fmla="*/ 1369910 h 1369910"/>
            <a:gd name="connsiteX8" fmla="*/ 7905 w 1954540"/>
            <a:gd name="connsiteY8" fmla="*/ 1153207 h 1369910"/>
            <a:gd name="connsiteX0" fmla="*/ 7905 w 1954540"/>
            <a:gd name="connsiteY0" fmla="*/ 1153207 h 1369910"/>
            <a:gd name="connsiteX1" fmla="*/ 752296 w 1954540"/>
            <a:gd name="connsiteY1" fmla="*/ 1026408 h 1369910"/>
            <a:gd name="connsiteX2" fmla="*/ 1179016 w 1954540"/>
            <a:gd name="connsiteY2" fmla="*/ 885082 h 1369910"/>
            <a:gd name="connsiteX3" fmla="*/ 1583162 w 1954540"/>
            <a:gd name="connsiteY3" fmla="*/ 613389 h 1369910"/>
            <a:gd name="connsiteX4" fmla="*/ 1812239 w 1954540"/>
            <a:gd name="connsiteY4" fmla="*/ 323131 h 1369910"/>
            <a:gd name="connsiteX5" fmla="*/ 1954540 w 1954540"/>
            <a:gd name="connsiteY5" fmla="*/ 0 h 1369910"/>
            <a:gd name="connsiteX6" fmla="*/ 1936205 w 1954540"/>
            <a:gd name="connsiteY6" fmla="*/ 1365743 h 1369910"/>
            <a:gd name="connsiteX7" fmla="*/ 0 w 1954540"/>
            <a:gd name="connsiteY7" fmla="*/ 1369910 h 1369910"/>
            <a:gd name="connsiteX8" fmla="*/ 7905 w 1954540"/>
            <a:gd name="connsiteY8" fmla="*/ 1153207 h 1369910"/>
            <a:gd name="connsiteX0" fmla="*/ 7905 w 1943781"/>
            <a:gd name="connsiteY0" fmla="*/ 1128738 h 1345441"/>
            <a:gd name="connsiteX1" fmla="*/ 752296 w 1943781"/>
            <a:gd name="connsiteY1" fmla="*/ 1001939 h 1345441"/>
            <a:gd name="connsiteX2" fmla="*/ 1179016 w 1943781"/>
            <a:gd name="connsiteY2" fmla="*/ 860613 h 1345441"/>
            <a:gd name="connsiteX3" fmla="*/ 1583162 w 1943781"/>
            <a:gd name="connsiteY3" fmla="*/ 588920 h 1345441"/>
            <a:gd name="connsiteX4" fmla="*/ 1812239 w 1943781"/>
            <a:gd name="connsiteY4" fmla="*/ 298662 h 1345441"/>
            <a:gd name="connsiteX5" fmla="*/ 1943781 w 1943781"/>
            <a:gd name="connsiteY5" fmla="*/ 0 h 1345441"/>
            <a:gd name="connsiteX6" fmla="*/ 1936205 w 1943781"/>
            <a:gd name="connsiteY6" fmla="*/ 1341274 h 1345441"/>
            <a:gd name="connsiteX7" fmla="*/ 0 w 1943781"/>
            <a:gd name="connsiteY7" fmla="*/ 1345441 h 1345441"/>
            <a:gd name="connsiteX8" fmla="*/ 7905 w 1943781"/>
            <a:gd name="connsiteY8" fmla="*/ 1128738 h 13454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943781" h="1345441">
              <a:moveTo>
                <a:pt x="7905" y="1128738"/>
              </a:moveTo>
              <a:lnTo>
                <a:pt x="752296" y="1001939"/>
              </a:lnTo>
              <a:lnTo>
                <a:pt x="1179016" y="860613"/>
              </a:lnTo>
              <a:lnTo>
                <a:pt x="1583162" y="588920"/>
              </a:lnTo>
              <a:lnTo>
                <a:pt x="1812239" y="298662"/>
              </a:lnTo>
              <a:lnTo>
                <a:pt x="1943781" y="0"/>
              </a:lnTo>
              <a:cubicBezTo>
                <a:pt x="1941256" y="447091"/>
                <a:pt x="1938730" y="894183"/>
                <a:pt x="1936205" y="1341274"/>
              </a:cubicBezTo>
              <a:lnTo>
                <a:pt x="0" y="1345441"/>
              </a:lnTo>
              <a:lnTo>
                <a:pt x="7905" y="1128738"/>
              </a:lnTo>
              <a:close/>
            </a:path>
          </a:pathLst>
        </a:custGeom>
        <a:noFill xmlns:a="http://schemas.openxmlformats.org/drawingml/2006/main"/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0.79614</cdr:x>
      <cdr:y>0.2808</cdr:y>
    </cdr:from>
    <cdr:to>
      <cdr:x>0.96163</cdr:x>
      <cdr:y>0.47902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967214" y="679034"/>
          <a:ext cx="616771" cy="479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V</a:t>
          </a:r>
          <a:r>
            <a:rPr lang="en-US" altLang="ja-JP" sz="1000" baseline="-25000">
              <a:latin typeface="Arial" panose="020B0604020202020204" pitchFamily="34" charset="0"/>
              <a:cs typeface="Arial" panose="020B0604020202020204" pitchFamily="34" charset="0"/>
            </a:rPr>
            <a:t>PFR</a:t>
          </a:r>
          <a:br>
            <a:rPr lang="en-US" altLang="ja-JP" sz="1000" baseline="-25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altLang="ja-JP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=2.24</a:t>
          </a:r>
          <a:endParaRPr lang="ja-JP" altLang="en-US" sz="10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0.45734</cdr:x>
      <cdr:y>0.20926</cdr:y>
    </cdr:from>
    <cdr:to>
      <cdr:x>0.527</cdr:x>
      <cdr:y>0.27813</cdr:y>
    </cdr:to>
    <cdr:cxnSp macro="">
      <cdr:nvCxnSpPr>
        <cdr:cNvPr id="8" name="直線コネクタ 7"/>
        <cdr:cNvCxnSpPr>
          <a:endCxn xmlns:a="http://schemas.openxmlformats.org/drawingml/2006/main" id="2" idx="0"/>
        </cdr:cNvCxnSpPr>
      </cdr:nvCxnSpPr>
      <cdr:spPr>
        <a:xfrm xmlns:a="http://schemas.openxmlformats.org/drawingml/2006/main">
          <a:off x="1676400" y="513031"/>
          <a:ext cx="255316" cy="16881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0.79316</cdr:x>
      <cdr:y>0.43853</cdr:y>
    </cdr:from>
    <cdr:to>
      <cdr:x>0.85083</cdr:x>
      <cdr:y>0.55682</cdr:y>
    </cdr:to>
    <cdr:cxnSp macro="">
      <cdr:nvCxnSpPr>
        <cdr:cNvPr id="9" name="直線コネクタ 8"/>
        <cdr:cNvCxnSpPr/>
      </cdr:nvCxnSpPr>
      <cdr:spPr>
        <a:xfrm xmlns:a="http://schemas.openxmlformats.org/drawingml/2006/main" flipV="1">
          <a:off x="2956109" y="1060454"/>
          <a:ext cx="214948" cy="28606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0.60615</cdr:x>
      <cdr:y>0.06803</cdr:y>
    </cdr:from>
    <cdr:to>
      <cdr:x>0.80936</cdr:x>
      <cdr:y>0.18143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59290" y="168382"/>
          <a:ext cx="757413" cy="28067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0.29407</cdr:x>
      <cdr:y>0.39597</cdr:y>
    </cdr:from>
    <cdr:to>
      <cdr:x>0.52645</cdr:x>
      <cdr:y>0.50366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095998" y="957535"/>
          <a:ext cx="866075" cy="260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V</a:t>
          </a:r>
          <a:r>
            <a:rPr lang="en-US" altLang="ja-JP" sz="1000" baseline="-25000">
              <a:latin typeface="Arial" panose="020B0604020202020204" pitchFamily="34" charset="0"/>
              <a:cs typeface="Arial" panose="020B0604020202020204" pitchFamily="34" charset="0"/>
            </a:rPr>
            <a:t>4CSTR</a:t>
          </a:r>
          <a:r>
            <a:rPr lang="en-US" altLang="ja-JP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=2.76</a:t>
          </a:r>
          <a:endParaRPr lang="ja-JP" altLang="en-US" sz="10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0.45391</cdr:x>
      <cdr:y>0.49183</cdr:y>
    </cdr:from>
    <cdr:to>
      <cdr:x>0.51753</cdr:x>
      <cdr:y>0.58097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1691736" y="1189339"/>
          <a:ext cx="237112" cy="215559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13</xdr:row>
      <xdr:rowOff>142875</xdr:rowOff>
    </xdr:from>
    <xdr:to>
      <xdr:col>9</xdr:col>
      <xdr:colOff>104775</xdr:colOff>
      <xdr:row>30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</xdr:colOff>
      <xdr:row>13</xdr:row>
      <xdr:rowOff>154305</xdr:rowOff>
    </xdr:from>
    <xdr:to>
      <xdr:col>16</xdr:col>
      <xdr:colOff>350520</xdr:colOff>
      <xdr:row>30</xdr:row>
      <xdr:rowOff>116205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0.45055</cdr:x>
      <cdr:y>0.30785</cdr:y>
    </cdr:from>
    <cdr:to>
      <cdr:x>0.73585</cdr:x>
      <cdr:y>0.4106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19606" y="885546"/>
          <a:ext cx="1152194" cy="295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4 stage CSTR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0.33117</cdr:x>
      <cdr:y>0.34768</cdr:y>
    </cdr:from>
    <cdr:to>
      <cdr:x>0.46698</cdr:x>
      <cdr:y>0.48869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AF153243-330D-4066-932B-EDBEABC7A649}"/>
            </a:ext>
          </a:extLst>
        </cdr:cNvPr>
        <cdr:cNvCxnSpPr/>
      </cdr:nvCxnSpPr>
      <cdr:spPr>
        <a:xfrm xmlns:a="http://schemas.openxmlformats.org/drawingml/2006/main" flipH="1">
          <a:off x="1337457" y="1000125"/>
          <a:ext cx="548493" cy="40560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0.77951</cdr:x>
      <cdr:y>0.05536</cdr:y>
    </cdr:from>
    <cdr:to>
      <cdr:x>0.96136</cdr:x>
      <cdr:y>0.1436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148120" y="159256"/>
          <a:ext cx="734419" cy="253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0.54009</cdr:x>
      <cdr:y>0.46689</cdr:y>
    </cdr:from>
    <cdr:to>
      <cdr:x>0.68396</cdr:x>
      <cdr:y>0.64602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BB84D757-E346-494E-AD5E-63455F42CA38}"/>
            </a:ext>
          </a:extLst>
        </cdr:cNvPr>
        <cdr:cNvCxnSpPr/>
      </cdr:nvCxnSpPr>
      <cdr:spPr>
        <a:xfrm xmlns:a="http://schemas.openxmlformats.org/drawingml/2006/main" flipH="1">
          <a:off x="2181226" y="1343025"/>
          <a:ext cx="581024" cy="5152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0.61329</cdr:x>
      <cdr:y>0.39394</cdr:y>
    </cdr:from>
    <cdr:to>
      <cdr:x>0.89858</cdr:x>
      <cdr:y>0.49669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476831" y="1133196"/>
          <a:ext cx="1152194" cy="295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CSTR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0.31376</cdr:x>
      <cdr:y>0.12904</cdr:y>
    </cdr:from>
    <cdr:to>
      <cdr:x>0.59906</cdr:x>
      <cdr:y>0.23179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267156" y="371196"/>
          <a:ext cx="1152194" cy="295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PFR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0.24898</cdr:x>
      <cdr:y>0.21223</cdr:y>
    </cdr:from>
    <cdr:to>
      <cdr:x>0.35511</cdr:x>
      <cdr:y>0.32182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0B372EEF-6A4F-4B53-B00E-490AD0D7EF90}"/>
            </a:ext>
          </a:extLst>
        </cdr:cNvPr>
        <cdr:cNvCxnSpPr/>
      </cdr:nvCxnSpPr>
      <cdr:spPr>
        <a:xfrm xmlns:a="http://schemas.openxmlformats.org/drawingml/2006/main" flipH="1">
          <a:off x="924914" y="596744"/>
          <a:ext cx="394246" cy="30814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0.48113</cdr:x>
      <cdr:y>0.19205</cdr:y>
    </cdr:from>
    <cdr:to>
      <cdr:x>0.80425</cdr:x>
      <cdr:y>0.28523</cdr:y>
    </cdr:to>
    <cdr:pic>
      <cdr:nvPicPr>
        <cdr:cNvPr id="12" name="chart">
          <a:extLst xmlns:a="http://schemas.openxmlformats.org/drawingml/2006/main">
            <a:ext uri="{FF2B5EF4-FFF2-40B4-BE49-F238E27FC236}">
              <a16:creationId xmlns:a16="http://schemas.microsoft.com/office/drawing/2014/main" id="{6C5AE8CA-4D7F-4D8D-B139-2F16613F11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43100" y="552451"/>
          <a:ext cx="1304925" cy="26801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0.74528</cdr:x>
      <cdr:y>0.3808</cdr:y>
    </cdr:from>
    <cdr:to>
      <cdr:x>0.93396</cdr:x>
      <cdr:y>0.52343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0EE6D96C-D52F-4BA6-8E54-6CC51482D4D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009900" y="1095376"/>
          <a:ext cx="762000" cy="41030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0.25236</cdr:x>
      <cdr:y>0.02318</cdr:y>
    </cdr:from>
    <cdr:to>
      <cdr:x>0.55965</cdr:x>
      <cdr:y>0.12583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800B0B06-8396-4A90-AF6E-B7AE9C190E1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019175" y="66675"/>
          <a:ext cx="1241011" cy="2952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0.01423</cdr:x>
      <cdr:y>0.88686</cdr:y>
    </cdr:from>
    <cdr:to>
      <cdr:x>0.36667</cdr:x>
      <cdr:y>0.98675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52861" y="2493645"/>
          <a:ext cx="1309214" cy="280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(Volume equal)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0.77951</cdr:x>
      <cdr:y>0.05536</cdr:y>
    </cdr:from>
    <cdr:to>
      <cdr:x>0.96136</cdr:x>
      <cdr:y>0.1436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148120" y="159256"/>
          <a:ext cx="734419" cy="253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0.54009</cdr:x>
      <cdr:y>0.46689</cdr:y>
    </cdr:from>
    <cdr:to>
      <cdr:x>0.68396</cdr:x>
      <cdr:y>0.64602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0F14A8F3-8C49-49A1-924F-29FB3D74D35A}"/>
            </a:ext>
          </a:extLst>
        </cdr:cNvPr>
        <cdr:cNvCxnSpPr/>
      </cdr:nvCxnSpPr>
      <cdr:spPr>
        <a:xfrm xmlns:a="http://schemas.openxmlformats.org/drawingml/2006/main" flipH="1">
          <a:off x="2181226" y="1343025"/>
          <a:ext cx="581024" cy="5152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0.61329</cdr:x>
      <cdr:y>0.39394</cdr:y>
    </cdr:from>
    <cdr:to>
      <cdr:x>0.89858</cdr:x>
      <cdr:y>0.49669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476831" y="1133196"/>
          <a:ext cx="1152194" cy="295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CSTR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0.31376</cdr:x>
      <cdr:y>0.12904</cdr:y>
    </cdr:from>
    <cdr:to>
      <cdr:x>0.59906</cdr:x>
      <cdr:y>0.23179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267156" y="371196"/>
          <a:ext cx="1152194" cy="295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PFR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0.23862</cdr:x>
      <cdr:y>0.19868</cdr:y>
    </cdr:from>
    <cdr:to>
      <cdr:x>0.34475</cdr:x>
      <cdr:y>0.30827</cdr:y>
    </cdr:to>
    <cdr:cxnSp macro="">
      <cdr:nvCxnSpPr>
        <cdr:cNvPr id="10" name="直線コネクタ 9">
          <a:extLst xmlns:a="http://schemas.openxmlformats.org/drawingml/2006/main">
            <a:ext uri="{FF2B5EF4-FFF2-40B4-BE49-F238E27FC236}">
              <a16:creationId xmlns:a16="http://schemas.microsoft.com/office/drawing/2014/main" id="{C66D7F34-236E-46D8-9722-E61C96D9ACF5}"/>
            </a:ext>
          </a:extLst>
        </cdr:cNvPr>
        <cdr:cNvCxnSpPr/>
      </cdr:nvCxnSpPr>
      <cdr:spPr>
        <a:xfrm xmlns:a="http://schemas.openxmlformats.org/drawingml/2006/main" flipH="1">
          <a:off x="894578" y="558644"/>
          <a:ext cx="397885" cy="30814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0.74528</cdr:x>
      <cdr:y>0.3808</cdr:y>
    </cdr:from>
    <cdr:to>
      <cdr:x>0.93396</cdr:x>
      <cdr:y>0.52343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C68373D3-DC1A-4156-8E6B-42CB3B5C9F7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009900" y="1095376"/>
          <a:ext cx="762000" cy="41030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0.25236</cdr:x>
      <cdr:y>0.02318</cdr:y>
    </cdr:from>
    <cdr:to>
      <cdr:x>0.55965</cdr:x>
      <cdr:y>0.12583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D85325CE-CAE4-4A60-92C0-73B324E7D31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019175" y="66675"/>
          <a:ext cx="1241011" cy="2952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0.01423</cdr:x>
      <cdr:y>0.88732</cdr:y>
    </cdr:from>
    <cdr:to>
      <cdr:x>0.49057</cdr:x>
      <cdr:y>0.98675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57482" y="2552413"/>
          <a:ext cx="1923717" cy="286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(Conversion</a:t>
          </a:r>
          <a:r>
            <a:rPr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 equal)</a:t>
          </a:r>
          <a:endParaRPr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24</xdr:row>
      <xdr:rowOff>0</xdr:rowOff>
    </xdr:from>
    <xdr:to>
      <xdr:col>13</xdr:col>
      <xdr:colOff>371475</xdr:colOff>
      <xdr:row>40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129541</xdr:colOff>
      <xdr:row>2</xdr:row>
      <xdr:rowOff>114300</xdr:rowOff>
    </xdr:from>
    <xdr:to>
      <xdr:col>12</xdr:col>
      <xdr:colOff>182881</xdr:colOff>
      <xdr:row>5</xdr:row>
      <xdr:rowOff>112395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5321" y="449580"/>
          <a:ext cx="2004060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abSelected="1" topLeftCell="A43" zoomScale="179" zoomScaleNormal="179" workbookViewId="0">
      <selection activeCell="K54" sqref="K54"/>
    </sheetView>
  </sheetViews>
  <sheetFormatPr defaultColWidth="9.140625" defaultRowHeight="13.2" x14ac:dyDescent="0.15"/>
  <cols>
    <col min="1" max="1" width="23.7109375" style="1" customWidth="1"/>
    <col min="2" max="2" width="15" style="1" customWidth="1"/>
    <col min="3" max="3" width="19.85546875" style="1" customWidth="1"/>
    <col min="4" max="4" width="20.28515625" style="1" customWidth="1"/>
    <col min="5" max="8" width="9.140625" style="1"/>
    <col min="9" max="9" width="10" style="1" bestFit="1" customWidth="1"/>
    <col min="10" max="16" width="9.140625" style="1"/>
    <col min="17" max="17" width="18.140625" style="1" bestFit="1" customWidth="1"/>
    <col min="18" max="21" width="9.140625" style="1"/>
    <col min="22" max="22" width="11.85546875" style="1" bestFit="1" customWidth="1"/>
    <col min="23" max="16384" width="9.140625" style="1"/>
  </cols>
  <sheetData>
    <row r="1" spans="1:28" x14ac:dyDescent="0.15">
      <c r="A1" s="1" t="s">
        <v>60</v>
      </c>
      <c r="T1" s="1" t="s">
        <v>81</v>
      </c>
      <c r="Z1" s="1" t="s">
        <v>84</v>
      </c>
    </row>
    <row r="2" spans="1:28" x14ac:dyDescent="0.15">
      <c r="A2" s="1" t="s">
        <v>0</v>
      </c>
      <c r="C2" s="1" t="s">
        <v>8</v>
      </c>
      <c r="D2" s="1" t="s">
        <v>1</v>
      </c>
      <c r="L2" s="1">
        <f>0.311/60</f>
        <v>5.1833333333333332E-3</v>
      </c>
      <c r="T2" s="1" t="s">
        <v>72</v>
      </c>
      <c r="U2" s="1">
        <v>95.25939720086842</v>
      </c>
      <c r="AA2" s="1" t="s">
        <v>86</v>
      </c>
    </row>
    <row r="3" spans="1:28" x14ac:dyDescent="0.15">
      <c r="A3" s="1" t="s">
        <v>52</v>
      </c>
      <c r="B3" s="1" t="s">
        <v>2</v>
      </c>
      <c r="C3" s="9">
        <v>58</v>
      </c>
      <c r="D3" s="9">
        <v>201</v>
      </c>
      <c r="U3" s="1">
        <f>1/(1+C15*U2)^4-0.2</f>
        <v>-4.5058803327391317E-8</v>
      </c>
      <c r="X3" s="1" t="s">
        <v>83</v>
      </c>
      <c r="Y3" s="1" t="s">
        <v>82</v>
      </c>
      <c r="Z3" s="1" t="s">
        <v>85</v>
      </c>
      <c r="AA3" s="1">
        <v>58</v>
      </c>
      <c r="AB3" s="1" t="s">
        <v>87</v>
      </c>
    </row>
    <row r="4" spans="1:28" x14ac:dyDescent="0.15">
      <c r="B4" s="1" t="s">
        <v>46</v>
      </c>
      <c r="C4" s="1">
        <f>C3/1000</f>
        <v>5.8000000000000003E-2</v>
      </c>
      <c r="D4" s="1">
        <f>D3/1000</f>
        <v>0.20100000000000001</v>
      </c>
      <c r="T4" s="1" t="s">
        <v>70</v>
      </c>
      <c r="U4" s="1">
        <f>U2*C12</f>
        <v>0.68967803573428732</v>
      </c>
      <c r="X4" s="1">
        <v>0</v>
      </c>
      <c r="Y4" s="1">
        <f>V6</f>
        <v>2.0819857280419796</v>
      </c>
      <c r="Z4" s="1">
        <v>0</v>
      </c>
      <c r="AA4" s="1">
        <v>39</v>
      </c>
      <c r="AB4" s="1">
        <f>AA4/$AA$3</f>
        <v>0.67241379310344829</v>
      </c>
    </row>
    <row r="5" spans="1:28" x14ac:dyDescent="0.15">
      <c r="U5" s="1">
        <f>U4*4</f>
        <v>2.7587121429371493</v>
      </c>
      <c r="V5" s="1" t="s">
        <v>82</v>
      </c>
      <c r="X5" s="1">
        <f>U7</f>
        <v>0.33125973268937858</v>
      </c>
      <c r="Y5" s="1">
        <f>V6</f>
        <v>2.0819857280419796</v>
      </c>
      <c r="Z5" s="1">
        <v>0.61</v>
      </c>
      <c r="AA5" s="1">
        <v>39</v>
      </c>
      <c r="AB5" s="1">
        <f t="shared" ref="AB5:AB11" si="0">AA5/$AA$3</f>
        <v>0.67241379310344829</v>
      </c>
    </row>
    <row r="6" spans="1:28" x14ac:dyDescent="0.15">
      <c r="A6" s="1" t="s">
        <v>4</v>
      </c>
      <c r="B6" s="1" t="s">
        <v>5</v>
      </c>
      <c r="C6" s="1">
        <v>44.05</v>
      </c>
      <c r="D6" s="1">
        <v>18.02</v>
      </c>
      <c r="T6" s="1" t="s">
        <v>73</v>
      </c>
      <c r="U6" s="1">
        <f>$C$13/(1+$C$15*$U$2)</f>
        <v>5357.3115337038735</v>
      </c>
      <c r="V6" s="1">
        <f>$C$12*$C$13/($C$15*U6)</f>
        <v>2.0819857280419796</v>
      </c>
      <c r="X6" s="1">
        <f>U7</f>
        <v>0.33125973268937858</v>
      </c>
      <c r="Y6" s="1">
        <f>V8</f>
        <v>3.1132949962992482</v>
      </c>
      <c r="Z6" s="1">
        <v>0.61</v>
      </c>
      <c r="AA6" s="1">
        <v>26.1</v>
      </c>
      <c r="AB6" s="1">
        <f t="shared" si="0"/>
        <v>0.45</v>
      </c>
    </row>
    <row r="7" spans="1:28" x14ac:dyDescent="0.15">
      <c r="B7" s="1" t="s">
        <v>47</v>
      </c>
      <c r="C7" s="1">
        <f>C6</f>
        <v>44.05</v>
      </c>
      <c r="D7" s="1">
        <v>18.02</v>
      </c>
      <c r="T7" s="1" t="s">
        <v>74</v>
      </c>
      <c r="U7" s="1">
        <f>1-U6/$C$13</f>
        <v>0.33125973268937858</v>
      </c>
      <c r="X7" s="1">
        <f>U9</f>
        <v>0.55278645487731848</v>
      </c>
      <c r="Y7" s="1">
        <f>V8</f>
        <v>3.1132949962992482</v>
      </c>
      <c r="Z7" s="1">
        <v>1.22</v>
      </c>
      <c r="AA7" s="1">
        <v>26.1</v>
      </c>
      <c r="AB7" s="1">
        <f t="shared" si="0"/>
        <v>0.45</v>
      </c>
    </row>
    <row r="8" spans="1:28" x14ac:dyDescent="0.15">
      <c r="A8" s="1" t="s">
        <v>3</v>
      </c>
      <c r="B8" s="1" t="s">
        <v>45</v>
      </c>
      <c r="C8" s="1">
        <v>887</v>
      </c>
      <c r="D8" s="1">
        <v>1000</v>
      </c>
      <c r="T8" s="1" t="s">
        <v>75</v>
      </c>
      <c r="U8" s="1">
        <f>$C$13/(1+$C$15*$U$2)^2</f>
        <v>3582.6499471154043</v>
      </c>
      <c r="V8" s="1">
        <f>$C$12*$C$13/($C$15*U8)</f>
        <v>3.1132949962992482</v>
      </c>
      <c r="X8" s="1">
        <f>U9</f>
        <v>0.55278645487731848</v>
      </c>
      <c r="Y8" s="1">
        <f>V10</f>
        <v>4.6554621405101679</v>
      </c>
      <c r="Z8" s="1">
        <v>1.22</v>
      </c>
      <c r="AA8" s="1">
        <v>17.399999999999999</v>
      </c>
      <c r="AB8" s="1">
        <f t="shared" si="0"/>
        <v>0.3</v>
      </c>
    </row>
    <row r="9" spans="1:28" x14ac:dyDescent="0.15">
      <c r="T9" s="1" t="s">
        <v>76</v>
      </c>
      <c r="U9" s="1">
        <f>1-U8/$C$13</f>
        <v>0.55278645487731848</v>
      </c>
      <c r="X9" s="1">
        <f>U11</f>
        <v>0.70093029428972731</v>
      </c>
      <c r="Y9" s="1">
        <f>V10</f>
        <v>4.6554621405101679</v>
      </c>
      <c r="Z9" s="1">
        <v>1.83</v>
      </c>
      <c r="AA9" s="1">
        <v>17.399999999999999</v>
      </c>
      <c r="AB9" s="1">
        <f t="shared" si="0"/>
        <v>0.3</v>
      </c>
    </row>
    <row r="10" spans="1:28" x14ac:dyDescent="0.15">
      <c r="A10" s="1" t="s">
        <v>49</v>
      </c>
      <c r="B10" s="1" t="s">
        <v>50</v>
      </c>
      <c r="C10" s="6">
        <v>16.100000000000001</v>
      </c>
      <c r="D10" s="1">
        <f>D8/D7</f>
        <v>55.493895671476139</v>
      </c>
      <c r="T10" s="1" t="s">
        <v>77</v>
      </c>
      <c r="U10" s="1">
        <f>$C$13/(1+$C$15*$U$2)^3</f>
        <v>2395.8622833143395</v>
      </c>
      <c r="V10" s="1">
        <f>$C$12*$C$13/($C$15*U10)</f>
        <v>4.6554621405101679</v>
      </c>
      <c r="X10" s="1">
        <f>U11</f>
        <v>0.70093029428972731</v>
      </c>
      <c r="Y10" s="1">
        <f>V12</f>
        <v>6.9615400299317765</v>
      </c>
      <c r="Z10" s="1">
        <v>1.83</v>
      </c>
      <c r="AA10" s="1">
        <v>11.6</v>
      </c>
      <c r="AB10" s="1">
        <f t="shared" si="0"/>
        <v>0.19999999999999998</v>
      </c>
    </row>
    <row r="11" spans="1:28" x14ac:dyDescent="0.15">
      <c r="A11" s="1" t="s">
        <v>51</v>
      </c>
      <c r="B11" s="1" t="s">
        <v>48</v>
      </c>
      <c r="C11" s="11">
        <f>C4/C10</f>
        <v>3.6024844720496892E-3</v>
      </c>
      <c r="D11" s="11">
        <f>D4/D10</f>
        <v>3.6220200000000001E-3</v>
      </c>
      <c r="T11" s="1" t="s">
        <v>78</v>
      </c>
      <c r="U11" s="1">
        <f>1-U10/$C$13</f>
        <v>0.70093029428972731</v>
      </c>
      <c r="X11" s="1">
        <f>U13</f>
        <v>0.80000004505880329</v>
      </c>
      <c r="Y11" s="1">
        <f>V12</f>
        <v>6.9615400299317765</v>
      </c>
      <c r="Z11" s="1">
        <v>2.44</v>
      </c>
      <c r="AA11" s="1">
        <v>11.6</v>
      </c>
      <c r="AB11" s="1">
        <f t="shared" si="0"/>
        <v>0.19999999999999998</v>
      </c>
    </row>
    <row r="12" spans="1:28" x14ac:dyDescent="0.15">
      <c r="A12" s="6" t="s">
        <v>71</v>
      </c>
      <c r="B12" s="1" t="s">
        <v>6</v>
      </c>
      <c r="C12" s="9">
        <v>7.2399999999999999E-3</v>
      </c>
      <c r="D12" s="1" t="s">
        <v>67</v>
      </c>
      <c r="T12" s="1" t="s">
        <v>79</v>
      </c>
      <c r="U12" s="1">
        <f>$C$13/(1+$C$15*$U$2)^4</f>
        <v>1602.2095837830675</v>
      </c>
      <c r="V12" s="1">
        <f>$C$12*$C$13/($C$15*U12)</f>
        <v>6.9615400299317765</v>
      </c>
    </row>
    <row r="13" spans="1:28" x14ac:dyDescent="0.15">
      <c r="A13" s="1" t="s">
        <v>7</v>
      </c>
      <c r="B13" s="1" t="s">
        <v>53</v>
      </c>
      <c r="C13" s="10">
        <f>C3/C12</f>
        <v>8011.0497237569061</v>
      </c>
      <c r="T13" s="1" t="s">
        <v>80</v>
      </c>
      <c r="U13" s="1">
        <f>1-U12/$C$13</f>
        <v>0.80000004505880329</v>
      </c>
    </row>
    <row r="15" spans="1:28" x14ac:dyDescent="0.15">
      <c r="A15" s="1" t="s">
        <v>9</v>
      </c>
      <c r="B15" s="3" t="s">
        <v>10</v>
      </c>
      <c r="C15" s="9">
        <v>5.1999999999999998E-3</v>
      </c>
      <c r="D15" s="1" t="s">
        <v>61</v>
      </c>
    </row>
    <row r="16" spans="1:28" x14ac:dyDescent="0.15">
      <c r="A16" s="6" t="s">
        <v>11</v>
      </c>
      <c r="C16" s="1">
        <v>0.8</v>
      </c>
      <c r="D16" s="6">
        <v>0.95</v>
      </c>
      <c r="E16" s="6">
        <v>0.9</v>
      </c>
      <c r="F16" s="6">
        <v>0.85</v>
      </c>
      <c r="G16" s="6">
        <v>0.8</v>
      </c>
      <c r="H16" s="6">
        <v>0.75</v>
      </c>
      <c r="I16" s="6">
        <v>0.7</v>
      </c>
      <c r="J16" s="6">
        <v>0.6</v>
      </c>
      <c r="K16" s="6">
        <v>0.5</v>
      </c>
      <c r="L16" s="6">
        <v>0.4</v>
      </c>
      <c r="M16" s="6">
        <v>0.3</v>
      </c>
      <c r="N16" s="6">
        <v>0.2</v>
      </c>
      <c r="O16" s="6">
        <v>0.43920624877559888</v>
      </c>
      <c r="P16" s="6">
        <v>0.61035072015066416</v>
      </c>
      <c r="Q16" s="6">
        <v>0.70143212032226643</v>
      </c>
      <c r="R16" s="6">
        <v>0.75802853251939806</v>
      </c>
      <c r="S16" s="6">
        <v>0.80007808218046894</v>
      </c>
      <c r="T16" s="6"/>
    </row>
    <row r="17" spans="1:20" x14ac:dyDescent="0.15">
      <c r="A17" s="6" t="s">
        <v>69</v>
      </c>
      <c r="B17" s="1" t="s">
        <v>13</v>
      </c>
      <c r="C17" s="8">
        <f t="shared" ref="C17:S17" si="1">$C$12*C16/$C$15/(1-C16)</f>
        <v>5.5692307692307708</v>
      </c>
      <c r="D17" s="7">
        <f t="shared" si="1"/>
        <v>26.453846153846129</v>
      </c>
      <c r="E17" s="7">
        <f t="shared" si="1"/>
        <v>12.530769230769234</v>
      </c>
      <c r="F17" s="7">
        <f t="shared" si="1"/>
        <v>7.8897435897435892</v>
      </c>
      <c r="G17" s="7">
        <f t="shared" si="1"/>
        <v>5.5692307692307708</v>
      </c>
      <c r="H17" s="7">
        <f t="shared" si="1"/>
        <v>4.1769230769230772</v>
      </c>
      <c r="I17" s="7">
        <f t="shared" si="1"/>
        <v>3.2487179487179478</v>
      </c>
      <c r="J17" s="7">
        <f t="shared" si="1"/>
        <v>2.0884615384615381</v>
      </c>
      <c r="K17" s="7">
        <f t="shared" si="1"/>
        <v>1.3923076923076922</v>
      </c>
      <c r="L17" s="7">
        <f t="shared" si="1"/>
        <v>0.92820512820512835</v>
      </c>
      <c r="M17" s="7">
        <f t="shared" si="1"/>
        <v>0.59670329670329669</v>
      </c>
      <c r="N17" s="7">
        <f t="shared" si="1"/>
        <v>0.34807692307692306</v>
      </c>
      <c r="O17" s="7">
        <f t="shared" si="1"/>
        <v>1.0904369696430105</v>
      </c>
      <c r="P17" s="7">
        <f t="shared" si="1"/>
        <v>2.1809253773031392</v>
      </c>
      <c r="Q17" s="7">
        <f t="shared" si="1"/>
        <v>3.270979242008595</v>
      </c>
      <c r="R17" s="7">
        <f t="shared" si="1"/>
        <v>4.3617082948016517</v>
      </c>
      <c r="S17" s="7">
        <f t="shared" si="1"/>
        <v>5.5719496912400412</v>
      </c>
      <c r="T17" s="7"/>
    </row>
    <row r="18" spans="1:20" x14ac:dyDescent="0.15">
      <c r="A18" s="1" t="s">
        <v>37</v>
      </c>
      <c r="O18" s="1">
        <f>1-O16</f>
        <v>0.56079375122440112</v>
      </c>
      <c r="P18" s="1">
        <f t="shared" ref="P18:S18" si="2">1-P16</f>
        <v>0.38964927984933584</v>
      </c>
      <c r="Q18" s="1">
        <f t="shared" si="2"/>
        <v>0.29856787967773357</v>
      </c>
      <c r="R18" s="1">
        <f t="shared" si="2"/>
        <v>0.24197146748060194</v>
      </c>
      <c r="S18" s="1">
        <f t="shared" si="2"/>
        <v>0.19992191781953106</v>
      </c>
    </row>
    <row r="20" spans="1:20" x14ac:dyDescent="0.15">
      <c r="A20" s="6" t="s">
        <v>63</v>
      </c>
      <c r="D20" s="1" t="s">
        <v>59</v>
      </c>
    </row>
    <row r="21" spans="1:20" x14ac:dyDescent="0.15">
      <c r="A21" s="6" t="s">
        <v>14</v>
      </c>
      <c r="B21" s="1" t="s">
        <v>15</v>
      </c>
      <c r="C21" s="1">
        <v>4.8689999999999998</v>
      </c>
      <c r="D21" s="6">
        <v>0.5</v>
      </c>
      <c r="E21" s="6">
        <v>1</v>
      </c>
      <c r="F21" s="6">
        <v>2</v>
      </c>
      <c r="G21" s="6">
        <v>3</v>
      </c>
      <c r="H21" s="6">
        <v>4</v>
      </c>
      <c r="I21" s="9">
        <v>4.87</v>
      </c>
      <c r="J21" s="6">
        <v>6</v>
      </c>
      <c r="K21" s="6">
        <v>8</v>
      </c>
      <c r="L21" s="6">
        <v>10</v>
      </c>
    </row>
    <row r="22" spans="1:20" x14ac:dyDescent="0.15">
      <c r="A22" s="1" t="s">
        <v>16</v>
      </c>
      <c r="B22" s="1" t="s">
        <v>2</v>
      </c>
      <c r="C22" s="1">
        <v>58</v>
      </c>
      <c r="D22" s="1">
        <v>58</v>
      </c>
      <c r="E22" s="1">
        <v>58</v>
      </c>
      <c r="F22" s="1">
        <v>58</v>
      </c>
      <c r="G22" s="1">
        <v>58</v>
      </c>
      <c r="H22" s="1">
        <v>58</v>
      </c>
      <c r="I22" s="9">
        <v>58</v>
      </c>
      <c r="J22" s="1">
        <v>58</v>
      </c>
      <c r="K22" s="1">
        <v>58</v>
      </c>
      <c r="L22" s="1">
        <v>58</v>
      </c>
    </row>
    <row r="23" spans="1:20" x14ac:dyDescent="0.15">
      <c r="A23" s="1" t="s">
        <v>17</v>
      </c>
      <c r="B23" s="1" t="s">
        <v>2</v>
      </c>
      <c r="C23" s="1">
        <v>11.6</v>
      </c>
      <c r="D23" s="1">
        <v>41.48</v>
      </c>
      <c r="E23" s="1">
        <v>32.14</v>
      </c>
      <c r="F23" s="1">
        <v>22.094999999999999</v>
      </c>
      <c r="G23" s="1">
        <v>16.8</v>
      </c>
      <c r="H23" s="1">
        <v>13.55</v>
      </c>
      <c r="I23" s="9">
        <v>11.5999</v>
      </c>
      <c r="J23" s="1">
        <v>9.77</v>
      </c>
      <c r="K23" s="1">
        <v>7.63</v>
      </c>
      <c r="L23" s="1">
        <v>6.26</v>
      </c>
    </row>
    <row r="24" spans="1:20" x14ac:dyDescent="0.15">
      <c r="A24" s="6" t="s">
        <v>18</v>
      </c>
      <c r="C24" s="4">
        <f>1-C23/C22</f>
        <v>0.8</v>
      </c>
      <c r="D24" s="5">
        <f t="shared" ref="D24:H24" si="3">1-D23/D22</f>
        <v>0.28482758620689663</v>
      </c>
      <c r="E24" s="5">
        <f t="shared" si="3"/>
        <v>0.44586206896551728</v>
      </c>
      <c r="F24" s="5">
        <f t="shared" si="3"/>
        <v>0.61905172413793108</v>
      </c>
      <c r="G24" s="5">
        <f t="shared" si="3"/>
        <v>0.71034482758620687</v>
      </c>
      <c r="H24" s="5">
        <f t="shared" si="3"/>
        <v>0.76637931034482754</v>
      </c>
      <c r="I24" s="12">
        <f>1-I23/I22</f>
        <v>0.80000172413793103</v>
      </c>
      <c r="J24" s="5">
        <f>1-J23/J22</f>
        <v>0.8315517241379311</v>
      </c>
      <c r="K24" s="5">
        <f>1-K23/K22</f>
        <v>0.86844827586206896</v>
      </c>
      <c r="L24" s="5">
        <f>1-L23/L22</f>
        <v>0.89206896551724135</v>
      </c>
    </row>
    <row r="25" spans="1:20" x14ac:dyDescent="0.15">
      <c r="A25" s="1" t="s">
        <v>37</v>
      </c>
      <c r="E25" s="4">
        <f>1-E24</f>
        <v>0.55413793103448272</v>
      </c>
      <c r="F25" s="4">
        <f t="shared" ref="F25:I25" si="4">1-F24</f>
        <v>0.38094827586206892</v>
      </c>
      <c r="G25" s="4">
        <f t="shared" si="4"/>
        <v>0.28965517241379313</v>
      </c>
      <c r="H25" s="4">
        <f t="shared" si="4"/>
        <v>0.23362068965517246</v>
      </c>
      <c r="I25" s="13">
        <f t="shared" si="4"/>
        <v>0.19999827586206897</v>
      </c>
    </row>
    <row r="50" spans="1:4" x14ac:dyDescent="0.15">
      <c r="D50"/>
    </row>
    <row r="53" spans="1:4" x14ac:dyDescent="0.15">
      <c r="B53" s="3" t="s">
        <v>42</v>
      </c>
      <c r="C53" s="3" t="s">
        <v>62</v>
      </c>
    </row>
    <row r="54" spans="1:4" x14ac:dyDescent="0.15">
      <c r="A54" s="1" t="s">
        <v>41</v>
      </c>
      <c r="B54" s="1" t="s">
        <v>43</v>
      </c>
      <c r="C54" s="1" t="s">
        <v>44</v>
      </c>
    </row>
    <row r="55" spans="1:4" x14ac:dyDescent="0.15">
      <c r="A55" s="2">
        <v>0</v>
      </c>
      <c r="B55" s="2">
        <f>$C$15*$C$13*(1-A55)</f>
        <v>41.657458563535911</v>
      </c>
      <c r="C55" s="2">
        <f>$C$3/B55</f>
        <v>1.3923076923076922</v>
      </c>
    </row>
    <row r="56" spans="1:4" x14ac:dyDescent="0.15">
      <c r="A56" s="2">
        <v>0.05</v>
      </c>
      <c r="B56" s="2">
        <f t="shared" ref="B56:B73" si="5">$C$15*$C$13*(1-A56)</f>
        <v>39.574585635359114</v>
      </c>
      <c r="C56" s="2">
        <f t="shared" ref="C56:C73" si="6">$C$3/B56</f>
        <v>1.465587044534413</v>
      </c>
    </row>
    <row r="57" spans="1:4" x14ac:dyDescent="0.15">
      <c r="A57" s="2">
        <v>0.1</v>
      </c>
      <c r="B57" s="2">
        <f t="shared" si="5"/>
        <v>37.491712707182323</v>
      </c>
      <c r="C57" s="2">
        <f t="shared" si="6"/>
        <v>1.5470085470085468</v>
      </c>
    </row>
    <row r="58" spans="1:4" x14ac:dyDescent="0.15">
      <c r="A58" s="2">
        <v>0.15</v>
      </c>
      <c r="B58" s="2">
        <f t="shared" si="5"/>
        <v>35.408839779005525</v>
      </c>
      <c r="C58" s="2">
        <f t="shared" si="6"/>
        <v>1.6380090497737556</v>
      </c>
    </row>
    <row r="59" spans="1:4" x14ac:dyDescent="0.15">
      <c r="A59" s="2">
        <v>0.2</v>
      </c>
      <c r="B59" s="2">
        <f t="shared" si="5"/>
        <v>33.325966850828728</v>
      </c>
      <c r="C59" s="2">
        <f t="shared" si="6"/>
        <v>1.7403846153846154</v>
      </c>
    </row>
    <row r="60" spans="1:4" x14ac:dyDescent="0.15">
      <c r="A60" s="2">
        <v>0.25</v>
      </c>
      <c r="B60" s="2">
        <f t="shared" si="5"/>
        <v>31.243093922651934</v>
      </c>
      <c r="C60" s="2">
        <f t="shared" si="6"/>
        <v>1.8564102564102565</v>
      </c>
    </row>
    <row r="61" spans="1:4" x14ac:dyDescent="0.15">
      <c r="A61" s="2">
        <v>0.3</v>
      </c>
      <c r="B61" s="2">
        <f t="shared" si="5"/>
        <v>29.160220994475136</v>
      </c>
      <c r="C61" s="2">
        <f t="shared" si="6"/>
        <v>1.9890109890109893</v>
      </c>
    </row>
    <row r="62" spans="1:4" x14ac:dyDescent="0.15">
      <c r="A62" s="2">
        <v>0.35</v>
      </c>
      <c r="B62" s="2">
        <f t="shared" si="5"/>
        <v>27.077348066298342</v>
      </c>
      <c r="C62" s="2">
        <f t="shared" si="6"/>
        <v>2.1420118343195269</v>
      </c>
    </row>
    <row r="63" spans="1:4" x14ac:dyDescent="0.15">
      <c r="A63" s="2">
        <v>0.4</v>
      </c>
      <c r="B63" s="2">
        <f t="shared" si="5"/>
        <v>24.994475138121548</v>
      </c>
      <c r="C63" s="2">
        <f t="shared" si="6"/>
        <v>2.3205128205128203</v>
      </c>
    </row>
    <row r="64" spans="1:4" x14ac:dyDescent="0.15">
      <c r="A64" s="2">
        <v>0.45</v>
      </c>
      <c r="B64" s="2">
        <f t="shared" si="5"/>
        <v>22.911602209944753</v>
      </c>
      <c r="C64" s="2">
        <f t="shared" si="6"/>
        <v>2.5314685314685312</v>
      </c>
    </row>
    <row r="65" spans="1:3" x14ac:dyDescent="0.15">
      <c r="A65" s="2">
        <v>0.5</v>
      </c>
      <c r="B65" s="2">
        <f t="shared" si="5"/>
        <v>20.828729281767956</v>
      </c>
      <c r="C65" s="2">
        <f t="shared" si="6"/>
        <v>2.7846153846153845</v>
      </c>
    </row>
    <row r="66" spans="1:3" x14ac:dyDescent="0.15">
      <c r="A66" s="2">
        <v>0.55000000000000004</v>
      </c>
      <c r="B66" s="2">
        <f t="shared" si="5"/>
        <v>18.745856353591158</v>
      </c>
      <c r="C66" s="2">
        <f t="shared" si="6"/>
        <v>3.0940170940170946</v>
      </c>
    </row>
    <row r="67" spans="1:3" x14ac:dyDescent="0.15">
      <c r="A67" s="2">
        <v>0.6</v>
      </c>
      <c r="B67" s="2">
        <f t="shared" si="5"/>
        <v>16.662983425414364</v>
      </c>
      <c r="C67" s="2">
        <f t="shared" si="6"/>
        <v>3.4807692307692308</v>
      </c>
    </row>
    <row r="68" spans="1:3" x14ac:dyDescent="0.15">
      <c r="A68" s="2">
        <v>0.65</v>
      </c>
      <c r="B68" s="2">
        <f t="shared" si="5"/>
        <v>14.580110497237568</v>
      </c>
      <c r="C68" s="2">
        <f t="shared" si="6"/>
        <v>3.9780219780219785</v>
      </c>
    </row>
    <row r="69" spans="1:3" x14ac:dyDescent="0.15">
      <c r="A69" s="2">
        <v>0.7</v>
      </c>
      <c r="B69" s="2">
        <f t="shared" si="5"/>
        <v>12.497237569060776</v>
      </c>
      <c r="C69" s="2">
        <f t="shared" si="6"/>
        <v>4.6410256410256405</v>
      </c>
    </row>
    <row r="70" spans="1:3" x14ac:dyDescent="0.15">
      <c r="A70" s="2">
        <v>0.75</v>
      </c>
      <c r="B70" s="2">
        <f t="shared" si="5"/>
        <v>10.414364640883978</v>
      </c>
      <c r="C70" s="2">
        <f t="shared" si="6"/>
        <v>5.569230769230769</v>
      </c>
    </row>
    <row r="71" spans="1:3" x14ac:dyDescent="0.15">
      <c r="A71" s="2">
        <v>0.8</v>
      </c>
      <c r="B71" s="2">
        <f t="shared" si="5"/>
        <v>8.3314917127071801</v>
      </c>
      <c r="C71" s="2">
        <f t="shared" si="6"/>
        <v>6.9615384615384635</v>
      </c>
    </row>
    <row r="72" spans="1:3" x14ac:dyDescent="0.15">
      <c r="A72" s="2">
        <v>0.85</v>
      </c>
      <c r="B72" s="2">
        <f t="shared" si="5"/>
        <v>6.2486187845303878</v>
      </c>
      <c r="C72" s="2">
        <f t="shared" si="6"/>
        <v>9.282051282051281</v>
      </c>
    </row>
    <row r="73" spans="1:3" x14ac:dyDescent="0.15">
      <c r="A73" s="2">
        <v>0.9</v>
      </c>
      <c r="B73" s="2">
        <f t="shared" si="5"/>
        <v>4.1657458563535901</v>
      </c>
      <c r="C73" s="2">
        <f t="shared" si="6"/>
        <v>13.923076923076927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E36" sqref="E36"/>
    </sheetView>
  </sheetViews>
  <sheetFormatPr defaultColWidth="9.140625" defaultRowHeight="13.2" x14ac:dyDescent="0.15"/>
  <cols>
    <col min="1" max="1" width="9.140625" style="1"/>
    <col min="2" max="2" width="17" style="1" bestFit="1" customWidth="1"/>
    <col min="3" max="3" width="11" style="1" customWidth="1"/>
    <col min="4" max="16384" width="9.140625" style="1"/>
  </cols>
  <sheetData>
    <row r="1" spans="1:17" x14ac:dyDescent="0.15">
      <c r="A1" s="1" t="s">
        <v>19</v>
      </c>
      <c r="D1" s="1">
        <v>1</v>
      </c>
      <c r="E1" s="1">
        <v>2</v>
      </c>
      <c r="F1" s="1">
        <v>3</v>
      </c>
      <c r="G1" s="1" t="s">
        <v>27</v>
      </c>
      <c r="L1" s="1">
        <v>0</v>
      </c>
      <c r="M1" s="4">
        <f>D12</f>
        <v>0.49224137931034484</v>
      </c>
      <c r="P1" s="1" t="s">
        <v>23</v>
      </c>
    </row>
    <row r="2" spans="1:17" x14ac:dyDescent="0.15">
      <c r="A2" s="1" t="s">
        <v>20</v>
      </c>
      <c r="D2" s="1">
        <v>1.2775000000000001</v>
      </c>
      <c r="E2" s="1">
        <v>1.2775000000000001</v>
      </c>
      <c r="F2" s="1">
        <v>1.2775000000000001</v>
      </c>
      <c r="G2" s="1">
        <v>1.2775000000000001</v>
      </c>
      <c r="L2" s="1">
        <v>1.2775000000000001</v>
      </c>
      <c r="M2" s="4">
        <f>D12</f>
        <v>0.49224137931034484</v>
      </c>
      <c r="P2" s="1" t="s">
        <v>12</v>
      </c>
      <c r="Q2" s="1">
        <f>5.11/2</f>
        <v>2.5550000000000002</v>
      </c>
    </row>
    <row r="3" spans="1:17" x14ac:dyDescent="0.15">
      <c r="A3" s="1" t="s">
        <v>21</v>
      </c>
      <c r="D3" s="1">
        <v>6.6400000000000001E-3</v>
      </c>
      <c r="E3" s="1">
        <v>6.6400000000000001E-3</v>
      </c>
      <c r="F3" s="1">
        <v>6.6400000000000001E-3</v>
      </c>
      <c r="G3" s="1">
        <v>6.6400000000000001E-3</v>
      </c>
      <c r="L3" s="1">
        <f>L2</f>
        <v>1.2775000000000001</v>
      </c>
      <c r="M3" s="4">
        <f>E12</f>
        <v>0.2405172413793103</v>
      </c>
      <c r="P3" s="1" t="s">
        <v>21</v>
      </c>
      <c r="Q3" s="1">
        <f>G3</f>
        <v>6.6400000000000001E-3</v>
      </c>
    </row>
    <row r="4" spans="1:17" x14ac:dyDescent="0.15">
      <c r="A4" s="1" t="s">
        <v>22</v>
      </c>
      <c r="D4" s="1">
        <v>5.1999999999999998E-3</v>
      </c>
      <c r="E4" s="1">
        <v>5.1999999999999998E-3</v>
      </c>
      <c r="F4" s="1">
        <v>5.1999999999999998E-3</v>
      </c>
      <c r="G4" s="1">
        <v>5.1999999999999998E-3</v>
      </c>
      <c r="L4" s="1">
        <v>2.5550000000000002</v>
      </c>
      <c r="M4" s="4">
        <f>E12</f>
        <v>0.2405172413793103</v>
      </c>
      <c r="P4" s="1" t="s">
        <v>9</v>
      </c>
      <c r="Q4" s="1">
        <f>G4</f>
        <v>5.1999999999999998E-3</v>
      </c>
    </row>
    <row r="5" spans="1:17" x14ac:dyDescent="0.15">
      <c r="A5" s="1" t="s">
        <v>18</v>
      </c>
      <c r="D5" s="5">
        <f>1-1/(1+(D2/D3)*D4)</f>
        <v>0.50011292629677029</v>
      </c>
      <c r="E5" s="5">
        <f>1-1/(1+(E2/E3)*E4)^2</f>
        <v>0.75011291354442178</v>
      </c>
      <c r="F5" s="5">
        <f>1-1/(1+(F2/F3)*F4)^3</f>
        <v>0.87508467559549508</v>
      </c>
      <c r="G5" s="5">
        <f>1-1/(1+(G2/G3)*G4)^4</f>
        <v>0.93755644402274241</v>
      </c>
      <c r="L5" s="1">
        <f>L4</f>
        <v>2.5550000000000002</v>
      </c>
      <c r="M5" s="4">
        <f>F12</f>
        <v>0.11706896551724144</v>
      </c>
      <c r="P5" s="1" t="s">
        <v>11</v>
      </c>
      <c r="Q5" s="2">
        <f>1-1/(1+(Q2/Q3)*Q4)^2</f>
        <v>0.88895579306386563</v>
      </c>
    </row>
    <row r="6" spans="1:17" x14ac:dyDescent="0.15">
      <c r="L6" s="1">
        <v>3.8325000000000005</v>
      </c>
      <c r="M6" s="4">
        <f>F12</f>
        <v>0.11706896551724144</v>
      </c>
    </row>
    <row r="7" spans="1:17" x14ac:dyDescent="0.15">
      <c r="A7" s="6" t="s">
        <v>40</v>
      </c>
      <c r="L7" s="1">
        <f>L6</f>
        <v>3.8325000000000005</v>
      </c>
      <c r="M7" s="4">
        <f>G12</f>
        <v>5.6879310344827627E-2</v>
      </c>
    </row>
    <row r="8" spans="1:17" x14ac:dyDescent="0.15">
      <c r="A8" s="1" t="s">
        <v>24</v>
      </c>
      <c r="C8" s="1" t="s">
        <v>26</v>
      </c>
      <c r="D8" s="1">
        <v>1</v>
      </c>
      <c r="E8" s="1">
        <v>2</v>
      </c>
      <c r="F8" s="1">
        <v>3</v>
      </c>
      <c r="G8" s="1" t="s">
        <v>25</v>
      </c>
      <c r="L8" s="1">
        <v>5.1100000000000003</v>
      </c>
      <c r="M8" s="4">
        <f>G12</f>
        <v>5.6879310344827627E-2</v>
      </c>
    </row>
    <row r="9" spans="1:17" x14ac:dyDescent="0.15">
      <c r="A9" s="1" t="s">
        <v>16</v>
      </c>
      <c r="B9" s="1" t="s">
        <v>2</v>
      </c>
      <c r="D9" s="1">
        <v>58</v>
      </c>
      <c r="E9" s="1">
        <v>58</v>
      </c>
      <c r="F9" s="1">
        <v>58</v>
      </c>
      <c r="G9" s="1">
        <v>58</v>
      </c>
    </row>
    <row r="10" spans="1:17" x14ac:dyDescent="0.15">
      <c r="A10" s="1" t="s">
        <v>17</v>
      </c>
      <c r="B10" s="1" t="s">
        <v>2</v>
      </c>
      <c r="D10" s="1">
        <v>28.55</v>
      </c>
      <c r="E10" s="1">
        <v>13.95</v>
      </c>
      <c r="F10" s="1">
        <v>6.79</v>
      </c>
      <c r="G10" s="1">
        <v>3.2989999999999999</v>
      </c>
      <c r="L10" s="1">
        <v>0</v>
      </c>
      <c r="M10" s="1">
        <v>0.2</v>
      </c>
    </row>
    <row r="11" spans="1:17" x14ac:dyDescent="0.15">
      <c r="A11" s="1" t="s">
        <v>11</v>
      </c>
      <c r="C11" s="4"/>
      <c r="D11" s="5">
        <f t="shared" ref="D11:F11" si="0">1-D10/D9</f>
        <v>0.50775862068965516</v>
      </c>
      <c r="E11" s="5">
        <f t="shared" si="0"/>
        <v>0.7594827586206897</v>
      </c>
      <c r="F11" s="5">
        <f t="shared" si="0"/>
        <v>0.88293103448275856</v>
      </c>
      <c r="G11" s="5">
        <f>1-G10/G9</f>
        <v>0.94312068965517237</v>
      </c>
      <c r="L11" s="1">
        <v>4.87</v>
      </c>
      <c r="M11" s="1">
        <v>0.2</v>
      </c>
    </row>
    <row r="12" spans="1:17" x14ac:dyDescent="0.15">
      <c r="A12" s="1" t="s">
        <v>38</v>
      </c>
      <c r="D12" s="4">
        <f>1-D11</f>
        <v>0.49224137931034484</v>
      </c>
      <c r="E12" s="4">
        <f t="shared" ref="E12:G12" si="1">1-E11</f>
        <v>0.2405172413793103</v>
      </c>
      <c r="F12" s="4">
        <f t="shared" si="1"/>
        <v>0.11706896551724144</v>
      </c>
      <c r="G12" s="4">
        <f t="shared" si="1"/>
        <v>5.6879310344827627E-2</v>
      </c>
    </row>
    <row r="13" spans="1:17" x14ac:dyDescent="0.15">
      <c r="L13" s="1">
        <v>4.87</v>
      </c>
      <c r="M13" s="1">
        <v>0.15</v>
      </c>
    </row>
    <row r="14" spans="1:17" x14ac:dyDescent="0.15">
      <c r="L14" s="1">
        <v>4.87</v>
      </c>
      <c r="M14" s="1">
        <v>0.25</v>
      </c>
    </row>
    <row r="16" spans="1:17" x14ac:dyDescent="0.15">
      <c r="L16" s="1">
        <v>2</v>
      </c>
      <c r="M16" s="1">
        <v>0.25</v>
      </c>
    </row>
    <row r="17" spans="12:13" x14ac:dyDescent="0.15">
      <c r="L17" s="1">
        <v>2</v>
      </c>
      <c r="M17" s="1">
        <v>0.15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R34" sqref="R34"/>
    </sheetView>
  </sheetViews>
  <sheetFormatPr defaultColWidth="9.140625" defaultRowHeight="13.2" x14ac:dyDescent="0.15"/>
  <cols>
    <col min="1" max="1" width="13.7109375" style="1" customWidth="1"/>
    <col min="2" max="2" width="9.140625" style="1"/>
    <col min="3" max="3" width="11" style="1" bestFit="1" customWidth="1"/>
    <col min="4" max="4" width="10" style="1" bestFit="1" customWidth="1"/>
    <col min="5" max="6" width="9.140625" style="1"/>
    <col min="7" max="7" width="10" style="1" bestFit="1" customWidth="1"/>
    <col min="8" max="16384" width="9.140625" style="1"/>
  </cols>
  <sheetData>
    <row r="1" spans="1:11" x14ac:dyDescent="0.15">
      <c r="A1" s="6" t="s">
        <v>28</v>
      </c>
    </row>
    <row r="2" spans="1:11" x14ac:dyDescent="0.15">
      <c r="D2" s="9"/>
    </row>
    <row r="3" spans="1:11" x14ac:dyDescent="0.15">
      <c r="A3" s="1" t="s">
        <v>21</v>
      </c>
      <c r="B3" s="1" t="s">
        <v>29</v>
      </c>
      <c r="C3" s="1">
        <v>7.2399999999999999E-3</v>
      </c>
      <c r="D3" s="9">
        <v>7.2399999999999999E-3</v>
      </c>
      <c r="E3" s="1">
        <v>7.2399999999999999E-3</v>
      </c>
      <c r="F3" s="1">
        <v>7.2399999999999999E-3</v>
      </c>
      <c r="G3" s="1">
        <v>7.2399999999999999E-3</v>
      </c>
      <c r="H3" s="1">
        <v>7.2399999999999999E-3</v>
      </c>
    </row>
    <row r="4" spans="1:11" x14ac:dyDescent="0.15">
      <c r="A4" s="1" t="s">
        <v>9</v>
      </c>
      <c r="B4" s="3" t="s">
        <v>30</v>
      </c>
      <c r="C4" s="1">
        <v>5.1999999999999998E-3</v>
      </c>
      <c r="D4" s="9">
        <v>5.1999999999999998E-3</v>
      </c>
      <c r="E4" s="1">
        <v>5.1999999999999998E-3</v>
      </c>
      <c r="F4" s="1">
        <v>5.1999999999999998E-3</v>
      </c>
      <c r="G4" s="1">
        <v>5.1999999999999998E-3</v>
      </c>
      <c r="H4" s="1">
        <v>5.1999999999999998E-3</v>
      </c>
    </row>
    <row r="5" spans="1:11" x14ac:dyDescent="0.15">
      <c r="A5" s="1" t="s">
        <v>11</v>
      </c>
      <c r="C5" s="5">
        <v>0.51238642640399679</v>
      </c>
      <c r="D5" s="12">
        <v>0.7999107091140738</v>
      </c>
      <c r="E5" s="5">
        <v>0.88406158483402808</v>
      </c>
      <c r="F5" s="5">
        <v>0.94346685506386341</v>
      </c>
      <c r="G5" s="5">
        <v>0.9724336711710696</v>
      </c>
      <c r="H5" s="5">
        <v>0.9745277523227257</v>
      </c>
    </row>
    <row r="6" spans="1:11" x14ac:dyDescent="0.15">
      <c r="A6" s="1" t="s">
        <v>68</v>
      </c>
      <c r="B6" s="1" t="s">
        <v>13</v>
      </c>
      <c r="C6" s="1">
        <f>-(C3/C4)*LN(1-C5)</f>
        <v>1</v>
      </c>
      <c r="D6" s="9">
        <f t="shared" ref="D6:H6" si="0">-(D3/D4)*LN(1-D5)</f>
        <v>2.2402113225541753</v>
      </c>
      <c r="E6" s="1">
        <f t="shared" si="0"/>
        <v>3</v>
      </c>
      <c r="F6" s="1">
        <f t="shared" si="0"/>
        <v>4.0000000000000009</v>
      </c>
      <c r="G6" s="1">
        <f t="shared" si="0"/>
        <v>4.9999999999999982</v>
      </c>
      <c r="H6" s="1">
        <f t="shared" si="0"/>
        <v>5.1100000000000012</v>
      </c>
    </row>
    <row r="8" spans="1:11" x14ac:dyDescent="0.15">
      <c r="A8" s="6" t="s">
        <v>64</v>
      </c>
      <c r="G8" s="1" t="s">
        <v>65</v>
      </c>
      <c r="H8" s="1">
        <f>(259/1000)*0.0256</f>
        <v>6.6304000000000007E-3</v>
      </c>
      <c r="I8" s="1" t="s">
        <v>66</v>
      </c>
    </row>
    <row r="9" spans="1:11" x14ac:dyDescent="0.15">
      <c r="A9" s="1" t="s">
        <v>31</v>
      </c>
      <c r="B9" s="1" t="s">
        <v>32</v>
      </c>
      <c r="D9" s="1">
        <v>1.1287</v>
      </c>
      <c r="E9" s="1">
        <v>1.1287</v>
      </c>
      <c r="F9" s="1">
        <v>1.1287</v>
      </c>
      <c r="G9" s="9">
        <v>1.1287</v>
      </c>
      <c r="H9" s="1">
        <v>1.1287</v>
      </c>
      <c r="I9" s="1">
        <v>1.1287</v>
      </c>
      <c r="J9" s="1">
        <v>1.1287</v>
      </c>
      <c r="K9" s="1">
        <v>1.1287</v>
      </c>
    </row>
    <row r="10" spans="1:11" x14ac:dyDescent="0.15">
      <c r="A10" s="1" t="s">
        <v>33</v>
      </c>
      <c r="B10" s="1" t="s">
        <v>32</v>
      </c>
      <c r="C10" s="1">
        <v>0</v>
      </c>
      <c r="D10" s="1">
        <v>0.5</v>
      </c>
      <c r="E10" s="1">
        <v>1</v>
      </c>
      <c r="F10" s="1">
        <v>1.5</v>
      </c>
      <c r="G10" s="9">
        <v>2</v>
      </c>
      <c r="H10" s="1">
        <v>3</v>
      </c>
      <c r="I10" s="1">
        <v>4</v>
      </c>
      <c r="J10" s="1">
        <v>5</v>
      </c>
      <c r="K10" s="1">
        <v>5.1100000000000003</v>
      </c>
    </row>
    <row r="11" spans="1:11" x14ac:dyDescent="0.15">
      <c r="A11" s="1" t="s">
        <v>34</v>
      </c>
      <c r="B11" s="1" t="s">
        <v>15</v>
      </c>
      <c r="C11" s="1">
        <v>0</v>
      </c>
      <c r="D11" s="2">
        <f>(3.14/4)*D9^2*D10</f>
        <v>0.50003074832500005</v>
      </c>
      <c r="E11" s="2">
        <f>(3.14/4)*E9^2*E10</f>
        <v>1.0000614966500001</v>
      </c>
      <c r="F11" s="2">
        <f>(3.14/4)*F9^2*F10</f>
        <v>1.5000922449750003</v>
      </c>
      <c r="G11" s="8">
        <f t="shared" ref="G11:K11" si="1">(3.14/4)*G9^2*G10</f>
        <v>2.0001229933000002</v>
      </c>
      <c r="H11" s="2">
        <f t="shared" si="1"/>
        <v>3.0001844899500005</v>
      </c>
      <c r="I11" s="2">
        <f t="shared" si="1"/>
        <v>4.0002459866000004</v>
      </c>
      <c r="J11" s="2">
        <f t="shared" si="1"/>
        <v>5.0003074832500003</v>
      </c>
      <c r="K11" s="2">
        <f t="shared" si="1"/>
        <v>5.1103142478815009</v>
      </c>
    </row>
    <row r="12" spans="1:11" x14ac:dyDescent="0.15">
      <c r="G12" s="9"/>
    </row>
    <row r="13" spans="1:11" x14ac:dyDescent="0.15">
      <c r="A13" s="1" t="s">
        <v>35</v>
      </c>
      <c r="D13" s="1">
        <v>58</v>
      </c>
      <c r="E13" s="1">
        <v>58</v>
      </c>
      <c r="F13" s="1">
        <v>58</v>
      </c>
      <c r="G13" s="9">
        <v>58</v>
      </c>
      <c r="H13" s="1">
        <v>58</v>
      </c>
      <c r="I13" s="1">
        <v>58</v>
      </c>
      <c r="J13" s="1">
        <v>58</v>
      </c>
      <c r="K13" s="1">
        <v>58</v>
      </c>
    </row>
    <row r="14" spans="1:11" x14ac:dyDescent="0.15">
      <c r="A14" s="1" t="s">
        <v>36</v>
      </c>
      <c r="D14" s="1">
        <v>38.61</v>
      </c>
      <c r="E14" s="1">
        <v>25.54</v>
      </c>
      <c r="F14" s="1">
        <v>16.829000000000001</v>
      </c>
      <c r="G14" s="9">
        <v>11.54</v>
      </c>
      <c r="H14" s="1">
        <v>4.75</v>
      </c>
      <c r="I14" s="1">
        <v>2.0299999999999998</v>
      </c>
      <c r="J14" s="1">
        <v>0.86799999999999999</v>
      </c>
      <c r="K14" s="1">
        <v>0.79069999999999996</v>
      </c>
    </row>
    <row r="15" spans="1:11" x14ac:dyDescent="0.15">
      <c r="A15" s="1" t="s">
        <v>11</v>
      </c>
      <c r="D15" s="5">
        <f>1-D14/D13</f>
        <v>0.33431034482758626</v>
      </c>
      <c r="E15" s="5">
        <f>1-E14/E13</f>
        <v>0.55965517241379314</v>
      </c>
      <c r="F15" s="5">
        <f>1-F14/F13</f>
        <v>0.70984482758620682</v>
      </c>
      <c r="G15" s="12">
        <f t="shared" ref="G15:J15" si="2">1-G14/G13</f>
        <v>0.80103448275862066</v>
      </c>
      <c r="H15" s="5">
        <f t="shared" si="2"/>
        <v>0.9181034482758621</v>
      </c>
      <c r="I15" s="5">
        <f t="shared" si="2"/>
        <v>0.96499999999999997</v>
      </c>
      <c r="J15" s="5">
        <f t="shared" si="2"/>
        <v>0.98503448275862071</v>
      </c>
      <c r="K15" s="5">
        <f>1-K14/K13</f>
        <v>0.98636724137931031</v>
      </c>
    </row>
    <row r="16" spans="1:11" x14ac:dyDescent="0.15">
      <c r="A16" s="1" t="s">
        <v>39</v>
      </c>
      <c r="C16" s="1">
        <v>1</v>
      </c>
      <c r="D16" s="4">
        <f>1-D15</f>
        <v>0.66568965517241374</v>
      </c>
      <c r="E16" s="4">
        <f>1-E15</f>
        <v>0.44034482758620686</v>
      </c>
      <c r="F16" s="4">
        <f>1-F15</f>
        <v>0.29015517241379318</v>
      </c>
      <c r="G16" s="13">
        <f t="shared" ref="G16:K16" si="3">1-G15</f>
        <v>0.19896551724137934</v>
      </c>
      <c r="H16" s="4">
        <f t="shared" si="3"/>
        <v>8.18965517241379E-2</v>
      </c>
      <c r="I16" s="4">
        <f t="shared" si="3"/>
        <v>3.5000000000000031E-2</v>
      </c>
      <c r="J16" s="4">
        <f t="shared" si="3"/>
        <v>1.4965517241379289E-2</v>
      </c>
      <c r="K16" s="4">
        <f t="shared" si="3"/>
        <v>1.3632758620689689E-2</v>
      </c>
    </row>
    <row r="20" spans="1:3" x14ac:dyDescent="0.15">
      <c r="A20" s="1" t="s">
        <v>54</v>
      </c>
      <c r="B20" s="1" t="s">
        <v>55</v>
      </c>
      <c r="C20" s="1">
        <v>5</v>
      </c>
    </row>
    <row r="21" spans="1:3" x14ac:dyDescent="0.15">
      <c r="A21" s="1" t="s">
        <v>56</v>
      </c>
      <c r="B21" s="1" t="s">
        <v>55</v>
      </c>
      <c r="C21" s="1">
        <v>1.1287</v>
      </c>
    </row>
    <row r="22" spans="1:3" x14ac:dyDescent="0.15">
      <c r="A22" s="1" t="s">
        <v>57</v>
      </c>
      <c r="B22" s="1" t="s">
        <v>58</v>
      </c>
      <c r="C22" s="1">
        <f>C20*(3.14/4)*C21^2</f>
        <v>5.0003074832500003</v>
      </c>
    </row>
    <row r="46" spans="1:2" x14ac:dyDescent="0.15">
      <c r="A46" s="1">
        <v>2</v>
      </c>
      <c r="B46" s="1">
        <v>0.15</v>
      </c>
    </row>
    <row r="47" spans="1:2" x14ac:dyDescent="0.15">
      <c r="A47" s="1">
        <v>2</v>
      </c>
      <c r="B47" s="1">
        <v>0.25</v>
      </c>
    </row>
    <row r="49" spans="1:2" x14ac:dyDescent="0.15">
      <c r="A49" s="1">
        <v>2.44</v>
      </c>
      <c r="B49" s="1">
        <v>0.15</v>
      </c>
    </row>
    <row r="50" spans="1:2" x14ac:dyDescent="0.15">
      <c r="A50" s="1">
        <v>2.44</v>
      </c>
      <c r="B50" s="1">
        <v>0.25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例題25 CSTR</vt:lpstr>
      <vt:lpstr>4段CSTR</vt:lpstr>
      <vt:lpstr>例題25 PFR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2004-01-22T09:31:35Z</dcterms:created>
  <dcterms:modified xsi:type="dcterms:W3CDTF">2018-08-17T12:56:04Z</dcterms:modified>
</cp:coreProperties>
</file>