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336" yWindow="588" windowWidth="15480" windowHeight="11640" activeTab="1"/>
  </bookViews>
  <sheets>
    <sheet name="例題21 ベンゼンのスルホラン抽出向流３段" sheetId="2" r:id="rId1"/>
    <sheet name="Be+Hexane+Sulfolane" sheetId="5" r:id="rId2"/>
  </sheets>
  <definedNames>
    <definedName name="solver_adj" localSheetId="1" hidden="1">'Be+Hexane+Sulfolane'!$B$27:$B$35</definedName>
    <definedName name="solver_adj" localSheetId="0" hidden="1">'例題21 ベンゼンのスルホラン抽出向流３段'!$B$27:$B$35</definedName>
    <definedName name="solver_cvg" localSheetId="1" hidden="1">0.000001</definedName>
    <definedName name="solver_cvg" localSheetId="0" hidden="1">0.000001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'Be+Hexane+Sulfolane'!$D$36</definedName>
    <definedName name="solver_opt" localSheetId="0" hidden="1">'例題21 ベンゼンのスルホラン抽出向流３段'!$D$36</definedName>
    <definedName name="solver_pre" localSheetId="1" hidden="1">0.0000000000001</definedName>
    <definedName name="solver_pre" localSheetId="0" hidden="1">0.0000000000001</definedName>
    <definedName name="solver_rbv" localSheetId="1" hidden="1">1</definedName>
    <definedName name="solver_rbv" localSheetId="0" hidden="1">1</definedName>
    <definedName name="solver_rlx" localSheetId="1" hidden="1">1</definedName>
    <definedName name="solver_rlx" localSheetId="0" hidden="1">1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22" i="5" l="1"/>
  <c r="B20" i="5"/>
  <c r="B18" i="5"/>
  <c r="F42" i="5" l="1"/>
  <c r="F41" i="5"/>
  <c r="C39" i="5"/>
  <c r="D33" i="5"/>
  <c r="D30" i="5"/>
  <c r="D27" i="5"/>
  <c r="A22" i="5"/>
  <c r="G22" i="5" s="1"/>
  <c r="A20" i="5"/>
  <c r="H20" i="5" s="1"/>
  <c r="A18" i="5"/>
  <c r="H18" i="5" s="1"/>
  <c r="R10" i="5"/>
  <c r="C18" i="5" l="1"/>
  <c r="C20" i="5"/>
  <c r="C22" i="5"/>
  <c r="D18" i="5"/>
  <c r="D20" i="5"/>
  <c r="D22" i="5"/>
  <c r="H22" i="5"/>
  <c r="E18" i="5"/>
  <c r="D29" i="5" s="1"/>
  <c r="E20" i="5"/>
  <c r="E22" i="5"/>
  <c r="F18" i="5"/>
  <c r="C40" i="5" s="1"/>
  <c r="C41" i="5" s="1"/>
  <c r="F20" i="5"/>
  <c r="F22" i="5"/>
  <c r="G18" i="5"/>
  <c r="G20" i="5"/>
  <c r="R10" i="2"/>
  <c r="D35" i="5" l="1"/>
  <c r="D31" i="5"/>
  <c r="D34" i="5"/>
  <c r="D32" i="5"/>
  <c r="D28" i="5"/>
  <c r="R33" i="2"/>
  <c r="Q30" i="2"/>
  <c r="Q31" i="2"/>
  <c r="Q29" i="2"/>
  <c r="R30" i="2"/>
  <c r="S30" i="2"/>
  <c r="T30" i="2"/>
  <c r="U30" i="2"/>
  <c r="V30" i="2"/>
  <c r="R31" i="2"/>
  <c r="S31" i="2"/>
  <c r="T31" i="2"/>
  <c r="U31" i="2"/>
  <c r="V31" i="2"/>
  <c r="V35" i="2" s="1"/>
  <c r="V29" i="2"/>
  <c r="U29" i="2"/>
  <c r="T29" i="2"/>
  <c r="S29" i="2"/>
  <c r="R29" i="2"/>
  <c r="F42" i="2"/>
  <c r="F41" i="2"/>
  <c r="D36" i="5" l="1"/>
  <c r="U35" i="2"/>
  <c r="T35" i="2"/>
  <c r="V34" i="2"/>
  <c r="U33" i="2"/>
  <c r="U34" i="2"/>
  <c r="T34" i="2"/>
  <c r="T33" i="2"/>
  <c r="V33" i="2"/>
  <c r="Q35" i="2"/>
  <c r="R35" i="2"/>
  <c r="S35" i="2"/>
  <c r="R34" i="2"/>
  <c r="Q34" i="2"/>
  <c r="S34" i="2"/>
  <c r="Q33" i="2"/>
  <c r="S33" i="2"/>
  <c r="C39" i="2"/>
  <c r="D33" i="2"/>
  <c r="D30" i="2"/>
  <c r="D27" i="2"/>
  <c r="B22" i="2"/>
  <c r="A22" i="2" s="1"/>
  <c r="B20" i="2"/>
  <c r="A20" i="2" s="1"/>
  <c r="B18" i="2"/>
  <c r="A18" i="2" s="1"/>
  <c r="D18" i="2" l="1"/>
  <c r="C18" i="2"/>
  <c r="E18" i="2"/>
  <c r="G18" i="2"/>
  <c r="F18" i="2"/>
  <c r="C40" i="2" s="1"/>
  <c r="C41" i="2" s="1"/>
  <c r="H18" i="2"/>
  <c r="D20" i="2"/>
  <c r="E20" i="2"/>
  <c r="C20" i="2"/>
  <c r="G20" i="2"/>
  <c r="F20" i="2"/>
  <c r="H20" i="2"/>
  <c r="D22" i="2"/>
  <c r="C22" i="2"/>
  <c r="G22" i="2"/>
  <c r="E22" i="2"/>
  <c r="H22" i="2"/>
  <c r="F22" i="2"/>
  <c r="D35" i="2" l="1"/>
  <c r="D28" i="2"/>
  <c r="D32" i="2"/>
  <c r="D34" i="2"/>
  <c r="D29" i="2"/>
  <c r="D31" i="2"/>
  <c r="D36" i="2" l="1"/>
</calcChain>
</file>

<file path=xl/comments1.xml><?xml version="1.0" encoding="utf-8"?>
<comments xmlns="http://schemas.openxmlformats.org/spreadsheetml/2006/main">
  <authors>
    <author>itolab13</author>
    <author>aito</author>
  </authors>
  <commentList>
    <comment ref="B18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=B29
</t>
        </r>
      </text>
    </comment>
    <comment ref="B20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=B32
</t>
        </r>
      </text>
    </comment>
    <comment ref="B2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=B35
</t>
        </r>
      </text>
    </comment>
    <comment ref="D27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=B28+B27-B23-B31
</t>
        </r>
      </text>
    </comment>
    <comment ref="D28" authorId="1" shapeId="0">
      <text>
        <r>
          <rPr>
            <sz val="10"/>
            <color indexed="81"/>
            <rFont val="ＭＳ Ｐゴシック"/>
            <family val="3"/>
            <charset val="128"/>
          </rPr>
          <t>=B27*C18+B28*F18-B23*B25-B31*F20</t>
        </r>
      </text>
    </comment>
    <comment ref="D29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=B27*E18+B28*H18-B31*H20
</t>
        </r>
      </text>
    </comment>
    <comment ref="D30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=B30+B31-B27-B34
</t>
        </r>
      </text>
    </comment>
    <comment ref="D31" authorId="1" shapeId="0">
      <text>
        <r>
          <rPr>
            <sz val="10"/>
            <color indexed="81"/>
            <rFont val="ＭＳ Ｐゴシック"/>
            <family val="3"/>
            <charset val="128"/>
          </rPr>
          <t>=B30*C20+B31*F20-B27*C18-B34*F22</t>
        </r>
      </text>
    </comment>
    <comment ref="D32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=B30*E20+B31*H20-B27*E18-B34*H22
</t>
        </r>
      </text>
    </comment>
    <comment ref="D33" authorId="1" shapeId="0">
      <text>
        <r>
          <rPr>
            <sz val="10"/>
            <color indexed="81"/>
            <rFont val="ＭＳ Ｐゴシック"/>
            <family val="3"/>
            <charset val="128"/>
          </rPr>
          <t>=B33+B34-B24-B30</t>
        </r>
      </text>
    </comment>
    <comment ref="D34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=B33*C22+B34*F22-B30*C20
</t>
        </r>
      </text>
    </comment>
    <comment ref="D35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=B33*E22+B34*H22-B30*E20-B24
</t>
        </r>
      </text>
    </comment>
    <comment ref="D36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=SUMSQ(D27:D35)
</t>
        </r>
      </text>
    </comment>
  </commentList>
</comments>
</file>

<file path=xl/sharedStrings.xml><?xml version="1.0" encoding="utf-8"?>
<sst xmlns="http://schemas.openxmlformats.org/spreadsheetml/2006/main" count="203" uniqueCount="89">
  <si>
    <t>番号</t>
    <rPh sb="0" eb="2">
      <t>バンゴウ</t>
    </rPh>
    <phoneticPr fontId="2"/>
  </si>
  <si>
    <t>ﾀｲﾗｲﾝ位置 n</t>
    <rPh sb="5" eb="7">
      <t>イチ</t>
    </rPh>
    <phoneticPr fontId="2"/>
  </si>
  <si>
    <t>スルホラン(B)</t>
    <phoneticPr fontId="2"/>
  </si>
  <si>
    <t>ベンゼン（C）</t>
    <phoneticPr fontId="2"/>
  </si>
  <si>
    <t>ペンタン</t>
    <phoneticPr fontId="2"/>
  </si>
  <si>
    <t>ペンタン(A)</t>
    <phoneticPr fontId="2"/>
  </si>
  <si>
    <t>ペンタン相[mass frac]</t>
    <rPh sb="4" eb="5">
      <t>ソウ</t>
    </rPh>
    <phoneticPr fontId="2"/>
  </si>
  <si>
    <t>スルホラン相[mass frac]</t>
    <rPh sb="5" eb="6">
      <t>ソウ</t>
    </rPh>
    <phoneticPr fontId="2"/>
  </si>
  <si>
    <t>d</t>
    <phoneticPr fontId="2"/>
  </si>
  <si>
    <t>stage</t>
    <phoneticPr fontId="2"/>
  </si>
  <si>
    <t>(Liquid x composiiton)</t>
    <phoneticPr fontId="2"/>
  </si>
  <si>
    <t>(Vapor y composition)</t>
    <phoneticPr fontId="2"/>
  </si>
  <si>
    <t>ベンゼン／nペンタン／スルホラン系の液液平衡(298K) 　IECRes 28 (1989) 1369</t>
    <rPh sb="16" eb="17">
      <t>ケイ</t>
    </rPh>
    <rPh sb="18" eb="19">
      <t>エキ</t>
    </rPh>
    <rPh sb="19" eb="20">
      <t>エキ</t>
    </rPh>
    <rPh sb="20" eb="22">
      <t>ヘイコウ</t>
    </rPh>
    <phoneticPr fontId="2"/>
  </si>
  <si>
    <t>1段</t>
    <rPh sb="1" eb="2">
      <t>ダン</t>
    </rPh>
    <phoneticPr fontId="2"/>
  </si>
  <si>
    <t>n1=</t>
    <phoneticPr fontId="2"/>
  </si>
  <si>
    <t>xCR1=</t>
    <phoneticPr fontId="2"/>
  </si>
  <si>
    <t>xBR1=</t>
    <phoneticPr fontId="2"/>
  </si>
  <si>
    <t>xCE1=</t>
    <phoneticPr fontId="2"/>
  </si>
  <si>
    <t>xBE1=</t>
    <phoneticPr fontId="2"/>
  </si>
  <si>
    <t>２段</t>
    <rPh sb="1" eb="2">
      <t>ダン</t>
    </rPh>
    <phoneticPr fontId="2"/>
  </si>
  <si>
    <t>n2=</t>
    <phoneticPr fontId="2"/>
  </si>
  <si>
    <t>xCR2=</t>
    <phoneticPr fontId="2"/>
  </si>
  <si>
    <t>xBR2=</t>
    <phoneticPr fontId="2"/>
  </si>
  <si>
    <t>xCE2=</t>
    <phoneticPr fontId="2"/>
  </si>
  <si>
    <t>xBE2=</t>
    <phoneticPr fontId="2"/>
  </si>
  <si>
    <t>３段</t>
    <rPh sb="1" eb="2">
      <t>ダン</t>
    </rPh>
    <phoneticPr fontId="2"/>
  </si>
  <si>
    <t>n3=</t>
    <phoneticPr fontId="2"/>
  </si>
  <si>
    <t>xCR3=</t>
    <phoneticPr fontId="2"/>
  </si>
  <si>
    <t>xBR3=</t>
    <phoneticPr fontId="2"/>
  </si>
  <si>
    <t>xCE3=</t>
    <phoneticPr fontId="2"/>
  </si>
  <si>
    <t>xBE3=</t>
    <phoneticPr fontId="2"/>
  </si>
  <si>
    <t>F=</t>
    <phoneticPr fontId="2"/>
  </si>
  <si>
    <t>S=</t>
    <phoneticPr fontId="2"/>
  </si>
  <si>
    <t>xCF=</t>
    <phoneticPr fontId="2"/>
  </si>
  <si>
    <t>未知数</t>
    <rPh sb="0" eb="3">
      <t>ミチスウ</t>
    </rPh>
    <phoneticPr fontId="2"/>
  </si>
  <si>
    <t>残差</t>
    <rPh sb="0" eb="2">
      <t>ザンサ</t>
    </rPh>
    <phoneticPr fontId="2"/>
  </si>
  <si>
    <t>R1=</t>
    <phoneticPr fontId="2"/>
  </si>
  <si>
    <t>1段全収支</t>
    <rPh sb="1" eb="2">
      <t>ダン</t>
    </rPh>
    <rPh sb="2" eb="3">
      <t>ゼン</t>
    </rPh>
    <rPh sb="3" eb="5">
      <t>シュウシ</t>
    </rPh>
    <phoneticPr fontId="2"/>
  </si>
  <si>
    <t>E1=</t>
    <phoneticPr fontId="2"/>
  </si>
  <si>
    <t>n1=</t>
    <phoneticPr fontId="2"/>
  </si>
  <si>
    <t>R2=</t>
    <phoneticPr fontId="2"/>
  </si>
  <si>
    <t>2段全収支</t>
    <rPh sb="1" eb="2">
      <t>ダン</t>
    </rPh>
    <rPh sb="2" eb="3">
      <t>ゼン</t>
    </rPh>
    <rPh sb="3" eb="5">
      <t>シュウシ</t>
    </rPh>
    <phoneticPr fontId="2"/>
  </si>
  <si>
    <t>E2=</t>
    <phoneticPr fontId="2"/>
  </si>
  <si>
    <t>n2=</t>
    <phoneticPr fontId="2"/>
  </si>
  <si>
    <t>R3=</t>
    <phoneticPr fontId="2"/>
  </si>
  <si>
    <t>3段全収支</t>
    <rPh sb="1" eb="2">
      <t>ダン</t>
    </rPh>
    <rPh sb="2" eb="3">
      <t>ゼン</t>
    </rPh>
    <rPh sb="3" eb="5">
      <t>シュウシ</t>
    </rPh>
    <phoneticPr fontId="2"/>
  </si>
  <si>
    <t>E3=</t>
    <phoneticPr fontId="2"/>
  </si>
  <si>
    <t>n3=</t>
    <phoneticPr fontId="2"/>
  </si>
  <si>
    <t>ﾍﾞﾝｾﾞﾝ収支</t>
    <rPh sb="6" eb="8">
      <t>シュウシ</t>
    </rPh>
    <phoneticPr fontId="2"/>
  </si>
  <si>
    <t>ｽﾙﾎﾗﾝ収支</t>
    <rPh sb="5" eb="7">
      <t>シュウシ</t>
    </rPh>
    <phoneticPr fontId="2"/>
  </si>
  <si>
    <t>kg/s</t>
    <phoneticPr fontId="2"/>
  </si>
  <si>
    <t>kg/s</t>
    <phoneticPr fontId="2"/>
  </si>
  <si>
    <t>mass frac</t>
    <phoneticPr fontId="2"/>
  </si>
  <si>
    <t>原料ﾍﾞﾝｾﾞﾝ</t>
    <rPh sb="0" eb="2">
      <t>ゲンリョウ</t>
    </rPh>
    <phoneticPr fontId="2"/>
  </si>
  <si>
    <t>抽出ﾍﾞﾝｾﾞﾝ</t>
    <rPh sb="0" eb="2">
      <t>チュウシュツ</t>
    </rPh>
    <phoneticPr fontId="2"/>
  </si>
  <si>
    <t>回収率</t>
    <rPh sb="0" eb="2">
      <t>カイシュウ</t>
    </rPh>
    <rPh sb="2" eb="3">
      <t>リツ</t>
    </rPh>
    <phoneticPr fontId="2"/>
  </si>
  <si>
    <t>R3, E3</t>
    <phoneticPr fontId="2"/>
  </si>
  <si>
    <t>R2, E2</t>
    <phoneticPr fontId="2"/>
  </si>
  <si>
    <t>R1, E1</t>
    <phoneticPr fontId="2"/>
  </si>
  <si>
    <t>F</t>
    <phoneticPr fontId="2"/>
  </si>
  <si>
    <t xml:space="preserve">S </t>
    <phoneticPr fontId="2"/>
  </si>
  <si>
    <t xml:space="preserve"> Vapour y composition profiles</t>
  </si>
  <si>
    <t xml:space="preserve"> Stage</t>
  </si>
  <si>
    <t xml:space="preserve">  n-pentane</t>
  </si>
  <si>
    <t xml:space="preserve">    benzene</t>
  </si>
  <si>
    <t xml:space="preserve">  sulfolane</t>
  </si>
  <si>
    <t xml:space="preserve"> </t>
  </si>
  <si>
    <t xml:space="preserve"> Liquid x composition profiles</t>
  </si>
  <si>
    <t>ChemSep Result</t>
    <phoneticPr fontId="2"/>
  </si>
  <si>
    <t>mol fraction</t>
    <phoneticPr fontId="2"/>
  </si>
  <si>
    <t>g/mol</t>
    <phoneticPr fontId="2"/>
  </si>
  <si>
    <t>mass fraction</t>
    <phoneticPr fontId="2"/>
  </si>
  <si>
    <t>Flow[kg/s]</t>
    <phoneticPr fontId="2"/>
  </si>
  <si>
    <t>mass[g]</t>
    <phoneticPr fontId="2"/>
  </si>
  <si>
    <t>ChemSep Modified UNIFAC298 K</t>
    <phoneticPr fontId="2"/>
  </si>
  <si>
    <t>3段抽出&lt;COCO_21_ExtractBe.sep&gt;</t>
    <rPh sb="1" eb="2">
      <t>ダン</t>
    </rPh>
    <rPh sb="2" eb="4">
      <t>チュウシュツ</t>
    </rPh>
    <phoneticPr fontId="2"/>
  </si>
  <si>
    <t>ベンゼン回収率</t>
    <rPh sb="4" eb="7">
      <t>カイシュウリツ</t>
    </rPh>
    <phoneticPr fontId="2"/>
  </si>
  <si>
    <t>ベンゼン／nヘキサン／スルホラン系の液液平衡(298K) 　Fluid Phase Equilibria, 175, 109-119 (2000)</t>
    <rPh sb="16" eb="17">
      <t>ケイ</t>
    </rPh>
    <rPh sb="18" eb="19">
      <t>エキ</t>
    </rPh>
    <rPh sb="19" eb="20">
      <t>エキ</t>
    </rPh>
    <rPh sb="20" eb="22">
      <t>ヘイコウ</t>
    </rPh>
    <phoneticPr fontId="2"/>
  </si>
  <si>
    <t>n-Hexan-ruch phase[mole frac]</t>
    <phoneticPr fontId="2"/>
  </si>
  <si>
    <t>Sulfolane-rich phase [mole frac]</t>
    <phoneticPr fontId="2"/>
  </si>
  <si>
    <t>ヘキサン(A)</t>
    <phoneticPr fontId="2"/>
  </si>
  <si>
    <t>ヘキサン</t>
    <phoneticPr fontId="2"/>
  </si>
  <si>
    <t>mole frac</t>
    <phoneticPr fontId="2"/>
  </si>
  <si>
    <t>kmol/s</t>
    <phoneticPr fontId="2"/>
  </si>
  <si>
    <t>kmol/s</t>
    <phoneticPr fontId="2"/>
  </si>
  <si>
    <t xml:space="preserve">   n-hexane</t>
  </si>
  <si>
    <t>ヘキサン(A)</t>
    <phoneticPr fontId="2"/>
  </si>
  <si>
    <t>ヘキサン相[mole frac]</t>
    <rPh sb="4" eb="5">
      <t>ソウ</t>
    </rPh>
    <phoneticPr fontId="2"/>
  </si>
  <si>
    <t>スルホラン相[mole frac]</t>
    <rPh sb="5" eb="6">
      <t>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</si>
</sst>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000_ "/>
    <numFmt numFmtId="178" formatCode="0.0_ "/>
    <numFmt numFmtId="179" formatCode="0.00_ "/>
  </numFmts>
  <fonts count="8" x14ac:knownFonts="1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" xfId="1" applyFont="1" applyBorder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177" fontId="5" fillId="0" borderId="11" xfId="1" applyNumberFormat="1" applyFont="1" applyFill="1" applyBorder="1">
      <alignment vertical="center"/>
    </xf>
    <xf numFmtId="177" fontId="5" fillId="0" borderId="11" xfId="1" applyNumberFormat="1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8" xfId="1" applyNumberFormat="1" applyFont="1" applyFill="1" applyBorder="1">
      <alignment vertical="center"/>
    </xf>
    <xf numFmtId="177" fontId="5" fillId="0" borderId="8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0" fontId="5" fillId="0" borderId="0" xfId="1" applyFont="1">
      <alignment vertical="center"/>
    </xf>
    <xf numFmtId="0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6" fillId="0" borderId="0" xfId="1" applyFo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 applyAlignment="1">
      <alignment horizontal="right" vertical="center"/>
    </xf>
    <xf numFmtId="178" fontId="7" fillId="0" borderId="0" xfId="1" applyNumberFormat="1" applyFont="1" applyFill="1" applyBorder="1">
      <alignment vertical="center"/>
    </xf>
    <xf numFmtId="178" fontId="7" fillId="0" borderId="0" xfId="1" applyNumberFormat="1" applyFont="1">
      <alignment vertical="center"/>
    </xf>
    <xf numFmtId="179" fontId="7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0" fontId="7" fillId="0" borderId="0" xfId="1" applyFont="1">
      <alignment vertical="center"/>
    </xf>
    <xf numFmtId="177" fontId="7" fillId="0" borderId="5" xfId="1" applyNumberFormat="1" applyFont="1" applyBorder="1">
      <alignment vertical="center"/>
    </xf>
    <xf numFmtId="176" fontId="7" fillId="0" borderId="5" xfId="1" applyNumberFormat="1" applyFont="1" applyBorder="1">
      <alignment vertical="center"/>
    </xf>
    <xf numFmtId="176" fontId="7" fillId="0" borderId="6" xfId="1" applyNumberFormat="1" applyFont="1" applyBorder="1">
      <alignment vertical="center"/>
    </xf>
    <xf numFmtId="0" fontId="1" fillId="0" borderId="0" xfId="1" applyFont="1">
      <alignment vertical="center"/>
    </xf>
    <xf numFmtId="0" fontId="1" fillId="0" borderId="2" xfId="1" applyFont="1" applyBorder="1">
      <alignment vertical="center"/>
    </xf>
  </cellXfs>
  <cellStyles count="2">
    <cellStyle name="標準" xfId="0" builtinId="0"/>
    <cellStyle name="標準_抽出abw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54078453070853"/>
          <c:y val="5.9042602097323031E-2"/>
          <c:w val="0.7675264762126639"/>
          <c:h val="0.77630338718570413"/>
        </c:manualLayout>
      </c:layout>
      <c:scatterChart>
        <c:scatterStyle val="lineMarker"/>
        <c:varyColors val="0"/>
        <c:ser>
          <c:idx val="1"/>
          <c:order val="0"/>
          <c:tx>
            <c:strRef>
              <c:f>'例題21 ベンゼンのスルホラン抽出向流３段'!$A$5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ベンゼンのスルホラン抽出向流３段'!$E$18,'例題21 ベンゼンのスルホラン抽出向流３段'!$H$18)</c:f>
              <c:numCache>
                <c:formatCode>0.0000_ </c:formatCode>
                <c:ptCount val="2"/>
                <c:pt idx="0">
                  <c:v>2.123287641234026E-2</c:v>
                </c:pt>
                <c:pt idx="1">
                  <c:v>0.82016768344546553</c:v>
                </c:pt>
              </c:numCache>
            </c:numRef>
          </c:xVal>
          <c:yVal>
            <c:numRef>
              <c:f>('例題21 ベンゼンのスルホラン抽出向流３段'!$C$18,'例題21 ベンゼンのスルホラン抽出向流３段'!$F$18)</c:f>
              <c:numCache>
                <c:formatCode>0.0000_ </c:formatCode>
                <c:ptCount val="2"/>
                <c:pt idx="0">
                  <c:v>0.30390366002286084</c:v>
                </c:pt>
                <c:pt idx="1">
                  <c:v>0.16185608575600668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F-4D74-80EF-8C9CD54BFDCD}"/>
            </c:ext>
          </c:extLst>
        </c:ser>
        <c:ser>
          <c:idx val="2"/>
          <c:order val="1"/>
          <c:tx>
            <c:strRef>
              <c:f>'例題21 ベンゼンのスルホラン抽出向流３段'!$A$6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ベンゼンのスルホラン抽出向流３段'!$E$5,'例題21 ベンゼンのスルホラン抽出向流３段'!$H$5)</c:f>
              <c:numCache>
                <c:formatCode>0.000_ </c:formatCode>
                <c:ptCount val="2"/>
                <c:pt idx="0">
                  <c:v>9.2999999999999992E-3</c:v>
                </c:pt>
                <c:pt idx="1">
                  <c:v>0.94110000000000005</c:v>
                </c:pt>
              </c:numCache>
            </c:numRef>
          </c:xVal>
          <c:yVal>
            <c:numRef>
              <c:f>('例題21 ベンゼンのスルホラン抽出向流３段'!$C$5,'例題21 ベンゼンのスルホラン抽出向流３段'!$F$5)</c:f>
              <c:numCache>
                <c:formatCode>0.000_ </c:formatCode>
                <c:ptCount val="2"/>
                <c:pt idx="0">
                  <c:v>9.2899999999999996E-2</c:v>
                </c:pt>
                <c:pt idx="1">
                  <c:v>4.7899999999999998E-2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7F-4D74-80EF-8C9CD54BFDCD}"/>
            </c:ext>
          </c:extLst>
        </c:ser>
        <c:ser>
          <c:idx val="3"/>
          <c:order val="2"/>
          <c:tx>
            <c:strRef>
              <c:f>'例題21 ベンゼンのスルホラン抽出向流３段'!$A$7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ベンゼンのスルホラン抽出向流３段'!$E$6,'例題21 ベンゼンのスルホラン抽出向流３段'!$H$6)</c:f>
              <c:numCache>
                <c:formatCode>0.000_ </c:formatCode>
                <c:ptCount val="2"/>
                <c:pt idx="0">
                  <c:v>1.14E-2</c:v>
                </c:pt>
                <c:pt idx="1">
                  <c:v>0.89149999999999996</c:v>
                </c:pt>
              </c:numCache>
            </c:numRef>
          </c:xVal>
          <c:yVal>
            <c:numRef>
              <c:f>('例題21 ベンゼンのスルホラン抽出向流３段'!$C$6,'例題21 ベンゼンのスルホラン抽出向流３段'!$F$6)</c:f>
              <c:numCache>
                <c:formatCode>0.000_ </c:formatCode>
                <c:ptCount val="2"/>
                <c:pt idx="0">
                  <c:v>0.18360000000000001</c:v>
                </c:pt>
                <c:pt idx="1">
                  <c:v>9.7199999999999995E-2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7F-4D74-80EF-8C9CD54BFDCD}"/>
            </c:ext>
          </c:extLst>
        </c:ser>
        <c:ser>
          <c:idx val="4"/>
          <c:order val="3"/>
          <c:tx>
            <c:strRef>
              <c:f>'例題21 ベンゼンのスルホラン抽出向流３段'!$A$8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ベンゼンのスルホラン抽出向流３段'!$E$7,'例題21 ベンゼンのスルホラン抽出向流３段'!$H$7)</c:f>
              <c:numCache>
                <c:formatCode>0.000_ </c:formatCode>
                <c:ptCount val="2"/>
                <c:pt idx="0">
                  <c:v>2.1000000000000001E-2</c:v>
                </c:pt>
                <c:pt idx="1">
                  <c:v>0.82389999999999997</c:v>
                </c:pt>
              </c:numCache>
            </c:numRef>
          </c:xVal>
          <c:yVal>
            <c:numRef>
              <c:f>('例題21 ベンゼンのスルホラン抽出向流３段'!$C$7,'例題21 ベンゼンのスルホラン抽出向流３段'!$F$7)</c:f>
              <c:numCache>
                <c:formatCode>0.000_ </c:formatCode>
                <c:ptCount val="2"/>
                <c:pt idx="0">
                  <c:v>0.29980000000000001</c:v>
                </c:pt>
                <c:pt idx="1">
                  <c:v>0.1583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7F-4D74-80EF-8C9CD54BFDCD}"/>
            </c:ext>
          </c:extLst>
        </c:ser>
        <c:ser>
          <c:idx val="5"/>
          <c:order val="4"/>
          <c:tx>
            <c:strRef>
              <c:f>'例題21 ベンゼンのスルホラン抽出向流３段'!$A$9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ベンゼンのスルホラン抽出向流３段'!$E$8,'例題21 ベンゼンのスルホラン抽出向流３段'!$H$8)</c:f>
              <c:numCache>
                <c:formatCode>0.000_ </c:formatCode>
                <c:ptCount val="2"/>
                <c:pt idx="0">
                  <c:v>2.47E-2</c:v>
                </c:pt>
                <c:pt idx="1">
                  <c:v>0.76459999999999995</c:v>
                </c:pt>
              </c:numCache>
            </c:numRef>
          </c:xVal>
          <c:yVal>
            <c:numRef>
              <c:f>('例題21 ベンゼンのスルホラン抽出向流３段'!$C$8,'例題21 ベンゼンのスルホラン抽出向流３段'!$F$8)</c:f>
              <c:numCache>
                <c:formatCode>0.000_ </c:formatCode>
                <c:ptCount val="2"/>
                <c:pt idx="0">
                  <c:v>0.36499999999999999</c:v>
                </c:pt>
                <c:pt idx="1">
                  <c:v>0.21479999999999999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7F-4D74-80EF-8C9CD54BFDCD}"/>
            </c:ext>
          </c:extLst>
        </c:ser>
        <c:ser>
          <c:idx val="6"/>
          <c:order val="5"/>
          <c:tx>
            <c:strRef>
              <c:f>'例題21 ベンゼンのスルホラン抽出向流３段'!$A$10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ベンゼンのスルホラン抽出向流３段'!$E$9,'例題21 ベンゼンのスルホラン抽出向流３段'!$H$9)</c:f>
              <c:numCache>
                <c:formatCode>0.000_ </c:formatCode>
                <c:ptCount val="2"/>
                <c:pt idx="0">
                  <c:v>3.5000000000000003E-2</c:v>
                </c:pt>
                <c:pt idx="1">
                  <c:v>0.74829999999999997</c:v>
                </c:pt>
              </c:numCache>
            </c:numRef>
          </c:xVal>
          <c:yVal>
            <c:numRef>
              <c:f>('例題21 ベンゼンのスルホラン抽出向流３段'!$C$9,'例題21 ベンゼンのスルホラン抽出向流３段'!$F$9)</c:f>
              <c:numCache>
                <c:formatCode>0.000_ </c:formatCode>
                <c:ptCount val="2"/>
                <c:pt idx="0">
                  <c:v>0.38600000000000001</c:v>
                </c:pt>
                <c:pt idx="1">
                  <c:v>0.23039999999999999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7F-4D74-80EF-8C9CD54BFDCD}"/>
            </c:ext>
          </c:extLst>
        </c:ser>
        <c:ser>
          <c:idx val="7"/>
          <c:order val="6"/>
          <c:tx>
            <c:strRef>
              <c:f>'例題21 ベンゼンのスルホラン抽出向流３段'!$A$11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ベンゼンのスルホラン抽出向流３段'!$E$10,'例題21 ベンゼンのスルホラン抽出向流３段'!$H$10)</c:f>
              <c:numCache>
                <c:formatCode>0.000_ </c:formatCode>
                <c:ptCount val="2"/>
                <c:pt idx="0">
                  <c:v>5.28E-2</c:v>
                </c:pt>
                <c:pt idx="1">
                  <c:v>0.68489999999999995</c:v>
                </c:pt>
              </c:numCache>
            </c:numRef>
          </c:xVal>
          <c:yVal>
            <c:numRef>
              <c:f>('例題21 ベンゼンのスルホラン抽出向流３段'!$C$10,'例題21 ベンゼンのスルホラン抽出向流３段'!$F$10)</c:f>
              <c:numCache>
                <c:formatCode>0.000_ </c:formatCode>
                <c:ptCount val="2"/>
                <c:pt idx="0">
                  <c:v>0.47499999999999998</c:v>
                </c:pt>
                <c:pt idx="1">
                  <c:v>0.29010000000000002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7F-4D74-80EF-8C9CD54BFDCD}"/>
            </c:ext>
          </c:extLst>
        </c:ser>
        <c:ser>
          <c:idx val="8"/>
          <c:order val="7"/>
          <c:tx>
            <c:strRef>
              <c:f>'例題21 ベンゼンのスルホラン抽出向流３段'!$A$12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ベンゼンのスルホラン抽出向流３段'!$E$11,'例題21 ベンゼンのスルホラン抽出向流３段'!$H$11)</c:f>
              <c:numCache>
                <c:formatCode>0.000_ </c:formatCode>
                <c:ptCount val="2"/>
                <c:pt idx="0">
                  <c:v>6.4100000000000004E-2</c:v>
                </c:pt>
                <c:pt idx="1">
                  <c:v>0.64700000000000002</c:v>
                </c:pt>
              </c:numCache>
            </c:numRef>
          </c:xVal>
          <c:yVal>
            <c:numRef>
              <c:f>('例題21 ベンゼンのスルホラン抽出向流３段'!$C$11,'例題21 ベンゼンのスルホラン抽出向流３段'!$F$11)</c:f>
              <c:numCache>
                <c:formatCode>0.000_ </c:formatCode>
                <c:ptCount val="2"/>
                <c:pt idx="0">
                  <c:v>0.52690000000000003</c:v>
                </c:pt>
                <c:pt idx="1">
                  <c:v>0.32400000000000001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7F-4D74-80EF-8C9CD54BFDCD}"/>
            </c:ext>
          </c:extLst>
        </c:ser>
        <c:ser>
          <c:idx val="9"/>
          <c:order val="8"/>
          <c:tx>
            <c:strRef>
              <c:f>'例題21 ベンゼンのスルホラン抽出向流３段'!$A$13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ベンゼンのスルホラン抽出向流３段'!$E$12,'例題21 ベンゼンのスルホラン抽出向流３段'!$H$12)</c:f>
              <c:numCache>
                <c:formatCode>0.000_ </c:formatCode>
                <c:ptCount val="2"/>
                <c:pt idx="0">
                  <c:v>0.11210000000000001</c:v>
                </c:pt>
                <c:pt idx="1">
                  <c:v>0.56320000000000003</c:v>
                </c:pt>
              </c:numCache>
            </c:numRef>
          </c:xVal>
          <c:yVal>
            <c:numRef>
              <c:f>('例題21 ベンゼンのスルホラン抽出向流３段'!$C$12,'例題21 ベンゼンのスルホラン抽出向流３段'!$F$12)</c:f>
              <c:numCache>
                <c:formatCode>0.000_ </c:formatCode>
                <c:ptCount val="2"/>
                <c:pt idx="0">
                  <c:v>0.57120000000000004</c:v>
                </c:pt>
                <c:pt idx="1">
                  <c:v>0.39500000000000002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7F-4D74-80EF-8C9CD54BFDCD}"/>
            </c:ext>
          </c:extLst>
        </c:ser>
        <c:ser>
          <c:idx val="10"/>
          <c:order val="9"/>
          <c:tx>
            <c:strRef>
              <c:f>'例題21 ベンゼンのスルホラン抽出向流３段'!$A$14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ベンゼンのスルホラン抽出向流３段'!$E$13,'例題21 ベンゼンのスルホラン抽出向流３段'!$H$13)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ベンゼンのスルホラン抽出向流３段'!$C$13,'例題21 ベンゼンのスルホラン抽出向流３段'!$F$13)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F7F-4D74-80EF-8C9CD54BFDCD}"/>
            </c:ext>
          </c:extLst>
        </c:ser>
        <c:ser>
          <c:idx val="11"/>
          <c:order val="10"/>
          <c:tx>
            <c:strRef>
              <c:f>'例題21 ベンゼンのスルホラン抽出向流３段'!$A$15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ベンゼンのスルホラン抽出向流３段'!$E$14,'例題21 ベンゼンのスルホラン抽出向流３段'!$H$14)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ベンゼンのスルホラン抽出向流３段'!$C$14,'例題21 ベンゼンのスルホラン抽出向流３段'!$F$14)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F7F-4D74-80EF-8C9CD54BFDCD}"/>
            </c:ext>
          </c:extLst>
        </c:ser>
        <c:ser>
          <c:idx val="12"/>
          <c:order val="11"/>
          <c:tx>
            <c:strRef>
              <c:f>'例題21 ベンゼンのスルホラン抽出向流３段'!$A$16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ベンゼンのスルホラン抽出向流３段'!$E$16,'例題21 ベンゼンのスルホラン抽出向流３段'!$H$16)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ベンゼンのスルホラン抽出向流３段'!$C$16,'例題21 ベンゼンのスルホラン抽出向流３段'!$F$16)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F7F-4D74-80EF-8C9CD54BFDCD}"/>
            </c:ext>
          </c:extLst>
        </c:ser>
        <c:ser>
          <c:idx val="0"/>
          <c:order val="12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'例題21 ベンゼンのスルホラン抽出向流３段'!$X$1:$X$2</c:f>
              <c:numCache>
                <c:formatCode>General</c:formatCode>
                <c:ptCount val="2"/>
                <c:pt idx="0">
                  <c:v>0.2</c:v>
                </c:pt>
                <c:pt idx="1">
                  <c:v>1</c:v>
                </c:pt>
              </c:numCache>
            </c:numRef>
          </c:xVal>
          <c:yVal>
            <c:numRef>
              <c:f>'例題21 ベンゼンのスルホラン抽出向流３段'!$Y$1:$Y$2</c:f>
              <c:numCache>
                <c:formatCode>General</c:formatCode>
                <c:ptCount val="2"/>
                <c:pt idx="0">
                  <c:v>0.8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48-474D-82E2-6C4C5D7AC623}"/>
            </c:ext>
          </c:extLst>
        </c:ser>
        <c:ser>
          <c:idx val="13"/>
          <c:order val="13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ベンゼンのスルホラン抽出向流３段'!$E$18,'例題21 ベンゼンのスルホラン抽出向流３段'!$H$18)</c:f>
              <c:numCache>
                <c:formatCode>0.0000_ </c:formatCode>
                <c:ptCount val="2"/>
                <c:pt idx="0">
                  <c:v>2.123287641234026E-2</c:v>
                </c:pt>
                <c:pt idx="1">
                  <c:v>0.82016768344546553</c:v>
                </c:pt>
              </c:numCache>
            </c:numRef>
          </c:xVal>
          <c:yVal>
            <c:numRef>
              <c:f>('例題21 ベンゼンのスルホラン抽出向流３段'!$C$18,'例題21 ベンゼンのスルホラン抽出向流３段'!$F$18)</c:f>
              <c:numCache>
                <c:formatCode>0.0000_ </c:formatCode>
                <c:ptCount val="2"/>
                <c:pt idx="0">
                  <c:v>0.30390366002286084</c:v>
                </c:pt>
                <c:pt idx="1">
                  <c:v>0.16185608575600668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B6-4BC4-A2FD-0481A2907DFC}"/>
            </c:ext>
          </c:extLst>
        </c:ser>
        <c:ser>
          <c:idx val="14"/>
          <c:order val="14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ベンゼンのスルホラン抽出向流３段'!$E$20,'例題21 ベンゼンのスルホラン抽出向流３段'!$H$20)</c:f>
              <c:numCache>
                <c:formatCode>0.0000_ </c:formatCode>
                <c:ptCount val="2"/>
                <c:pt idx="0">
                  <c:v>8.4130032116529613E-3</c:v>
                </c:pt>
                <c:pt idx="1">
                  <c:v>0.96129933595281214</c:v>
                </c:pt>
              </c:numCache>
            </c:numRef>
          </c:xVal>
          <c:yVal>
            <c:numRef>
              <c:f>('例題21 ベンゼンのスルホラン抽出向流３段'!$C$20,'例題21 ベンゼンのスルホラン抽出向流３段'!$F$20)</c:f>
              <c:numCache>
                <c:formatCode>0.0000_ </c:formatCode>
                <c:ptCount val="2"/>
                <c:pt idx="0">
                  <c:v>5.5444544710254624E-2</c:v>
                </c:pt>
                <c:pt idx="1">
                  <c:v>2.8587660835534948E-2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B6-4BC4-A2FD-0481A2907DFC}"/>
            </c:ext>
          </c:extLst>
        </c:ser>
        <c:ser>
          <c:idx val="15"/>
          <c:order val="15"/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ベンゼンのスルホラン抽出向流３段'!$E$22,'例題21 ベンゼンのスルホラン抽出向流３段'!$H$22)</c:f>
              <c:numCache>
                <c:formatCode>0.0000_ </c:formatCode>
                <c:ptCount val="2"/>
                <c:pt idx="0">
                  <c:v>7.2585045711244375E-3</c:v>
                </c:pt>
                <c:pt idx="1">
                  <c:v>0.9875904186303025</c:v>
                </c:pt>
              </c:numCache>
            </c:numRef>
          </c:xVal>
          <c:yVal>
            <c:numRef>
              <c:f>('例題21 ベンゼンのスルホラン抽出向流３段'!$C$22,'例題21 ベンゼンのスルホラン抽出向流３段'!$F$22)</c:f>
              <c:numCache>
                <c:formatCode>0.0000_ </c:formatCode>
                <c:ptCount val="2"/>
                <c:pt idx="0">
                  <c:v>6.6932157533910212E-3</c:v>
                </c:pt>
                <c:pt idx="1">
                  <c:v>3.4510767985729807E-3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B6-4BC4-A2FD-0481A2907DFC}"/>
            </c:ext>
          </c:extLst>
        </c:ser>
        <c:ser>
          <c:idx val="16"/>
          <c:order val="16"/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'例題21 ベンゼンのスルホラン抽出向流３段'!$AA$2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'例題21 ベンゼンのスルホラン抽出向流３段'!$AA$1</c:f>
              <c:numCache>
                <c:formatCode>General</c:formatCode>
                <c:ptCount val="1"/>
                <c:pt idx="0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B6-4BC4-A2FD-0481A2907DFC}"/>
            </c:ext>
          </c:extLst>
        </c:ser>
        <c:ser>
          <c:idx val="17"/>
          <c:order val="17"/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'例題21 ベンゼンのスルホラン抽出向流３段'!$Z$2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'例題21 ベンゼンのスルホラン抽出向流３段'!$Z$1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B6-4BC4-A2FD-0481A290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A(</a:t>
                </a:r>
                <a:r>
                  <a:rPr lang="ja-JP" altLang="en-US" sz="1100"/>
                  <a:t>ペンタン</a:t>
                </a:r>
                <a:r>
                  <a:rPr lang="en-US" sz="1100"/>
                  <a:t>)        </a:t>
                </a:r>
                <a:r>
                  <a:rPr lang="ja-JP" sz="1100"/>
                  <a:t>　</a:t>
                </a:r>
                <a:r>
                  <a:rPr lang="en-US" sz="1100"/>
                  <a:t>            </a:t>
                </a:r>
                <a:r>
                  <a:rPr lang="ja-JP" sz="1100"/>
                  <a:t>　</a:t>
                </a:r>
                <a:r>
                  <a:rPr lang="en-US" sz="1100"/>
                  <a:t>x</a:t>
                </a:r>
                <a:r>
                  <a:rPr lang="en-US" sz="1100" baseline="-25000"/>
                  <a:t>B</a:t>
                </a:r>
                <a:r>
                  <a:rPr lang="en-US" sz="1100"/>
                  <a:t>              B(</a:t>
                </a:r>
                <a:r>
                  <a:rPr lang="ja-JP" altLang="en-US" sz="1100"/>
                  <a:t>スルホラン</a:t>
                </a:r>
                <a:r>
                  <a:rPr lang="en-US" sz="1100"/>
                  <a:t>)</a:t>
                </a:r>
              </a:p>
            </c:rich>
          </c:tx>
          <c:layout>
            <c:manualLayout>
              <c:xMode val="edge"/>
              <c:yMode val="edge"/>
              <c:x val="0.22311108632314586"/>
              <c:y val="0.9202554892521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 altLang="en-US"/>
                  <a:t>ベンゼン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8566450197540209E-2"/>
              <c:y val="0.19685866123480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27248400373563"/>
          <c:y val="3.5286330632207992E-2"/>
          <c:w val="0.71673090163260733"/>
          <c:h val="0.80001306470841205"/>
        </c:manualLayout>
      </c:layout>
      <c:scatterChart>
        <c:scatterStyle val="lineMarker"/>
        <c:varyColors val="0"/>
        <c:ser>
          <c:idx val="1"/>
          <c:order val="0"/>
          <c:tx>
            <c:strRef>
              <c:f>'例題21 ベンゼンのスルホラン抽出向流３段'!$A$5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ベンゼンのスルホラン抽出向流３段'!$E$18,'例題21 ベンゼンのスルホラン抽出向流３段'!$H$18)</c:f>
              <c:numCache>
                <c:formatCode>0.0000_ </c:formatCode>
                <c:ptCount val="2"/>
                <c:pt idx="0">
                  <c:v>2.123287641234026E-2</c:v>
                </c:pt>
                <c:pt idx="1">
                  <c:v>0.82016768344546553</c:v>
                </c:pt>
              </c:numCache>
            </c:numRef>
          </c:xVal>
          <c:yVal>
            <c:numRef>
              <c:f>('例題21 ベンゼンのスルホラン抽出向流３段'!$C$18,'例題21 ベンゼンのスルホラン抽出向流３段'!$F$18)</c:f>
              <c:numCache>
                <c:formatCode>0.0000_ </c:formatCode>
                <c:ptCount val="2"/>
                <c:pt idx="0">
                  <c:v>0.30390366002286084</c:v>
                </c:pt>
                <c:pt idx="1">
                  <c:v>0.16185608575600668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F-40F4-B49A-DFD529CCF08F}"/>
            </c:ext>
          </c:extLst>
        </c:ser>
        <c:ser>
          <c:idx val="2"/>
          <c:order val="1"/>
          <c:tx>
            <c:strRef>
              <c:f>'例題21 ベンゼンのスルホラン抽出向流３段'!$A$6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ベンゼンのスルホラン抽出向流３段'!$E$5,'例題21 ベンゼンのスルホラン抽出向流３段'!$H$5)</c:f>
              <c:numCache>
                <c:formatCode>0.000_ </c:formatCode>
                <c:ptCount val="2"/>
                <c:pt idx="0">
                  <c:v>9.2999999999999992E-3</c:v>
                </c:pt>
                <c:pt idx="1">
                  <c:v>0.94110000000000005</c:v>
                </c:pt>
              </c:numCache>
            </c:numRef>
          </c:xVal>
          <c:yVal>
            <c:numRef>
              <c:f>('例題21 ベンゼンのスルホラン抽出向流３段'!$C$5,'例題21 ベンゼンのスルホラン抽出向流３段'!$F$5)</c:f>
              <c:numCache>
                <c:formatCode>0.000_ </c:formatCode>
                <c:ptCount val="2"/>
                <c:pt idx="0">
                  <c:v>9.2899999999999996E-2</c:v>
                </c:pt>
                <c:pt idx="1">
                  <c:v>4.7899999999999998E-2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CF-40F4-B49A-DFD529CCF08F}"/>
            </c:ext>
          </c:extLst>
        </c:ser>
        <c:ser>
          <c:idx val="3"/>
          <c:order val="2"/>
          <c:tx>
            <c:strRef>
              <c:f>'例題21 ベンゼンのスルホラン抽出向流３段'!$A$7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ベンゼンのスルホラン抽出向流３段'!$E$6,'例題21 ベンゼンのスルホラン抽出向流３段'!$H$6)</c:f>
              <c:numCache>
                <c:formatCode>0.000_ </c:formatCode>
                <c:ptCount val="2"/>
                <c:pt idx="0">
                  <c:v>1.14E-2</c:v>
                </c:pt>
                <c:pt idx="1">
                  <c:v>0.89149999999999996</c:v>
                </c:pt>
              </c:numCache>
            </c:numRef>
          </c:xVal>
          <c:yVal>
            <c:numRef>
              <c:f>('例題21 ベンゼンのスルホラン抽出向流３段'!$C$6,'例題21 ベンゼンのスルホラン抽出向流３段'!$F$6)</c:f>
              <c:numCache>
                <c:formatCode>0.000_ </c:formatCode>
                <c:ptCount val="2"/>
                <c:pt idx="0">
                  <c:v>0.18360000000000001</c:v>
                </c:pt>
                <c:pt idx="1">
                  <c:v>9.7199999999999995E-2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CF-40F4-B49A-DFD529CCF08F}"/>
            </c:ext>
          </c:extLst>
        </c:ser>
        <c:ser>
          <c:idx val="4"/>
          <c:order val="3"/>
          <c:tx>
            <c:strRef>
              <c:f>'例題21 ベンゼンのスルホラン抽出向流３段'!$A$8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ベンゼンのスルホラン抽出向流３段'!$E$7,'例題21 ベンゼンのスルホラン抽出向流３段'!$H$7)</c:f>
              <c:numCache>
                <c:formatCode>0.000_ </c:formatCode>
                <c:ptCount val="2"/>
                <c:pt idx="0">
                  <c:v>2.1000000000000001E-2</c:v>
                </c:pt>
                <c:pt idx="1">
                  <c:v>0.82389999999999997</c:v>
                </c:pt>
              </c:numCache>
            </c:numRef>
          </c:xVal>
          <c:yVal>
            <c:numRef>
              <c:f>('例題21 ベンゼンのスルホラン抽出向流３段'!$C$7,'例題21 ベンゼンのスルホラン抽出向流３段'!$F$7)</c:f>
              <c:numCache>
                <c:formatCode>0.000_ </c:formatCode>
                <c:ptCount val="2"/>
                <c:pt idx="0">
                  <c:v>0.29980000000000001</c:v>
                </c:pt>
                <c:pt idx="1">
                  <c:v>0.1583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CF-40F4-B49A-DFD529CCF08F}"/>
            </c:ext>
          </c:extLst>
        </c:ser>
        <c:ser>
          <c:idx val="5"/>
          <c:order val="4"/>
          <c:tx>
            <c:strRef>
              <c:f>'例題21 ベンゼンのスルホラン抽出向流３段'!$A$9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ベンゼンのスルホラン抽出向流３段'!$E$8,'例題21 ベンゼンのスルホラン抽出向流３段'!$H$8)</c:f>
              <c:numCache>
                <c:formatCode>0.000_ </c:formatCode>
                <c:ptCount val="2"/>
                <c:pt idx="0">
                  <c:v>2.47E-2</c:v>
                </c:pt>
                <c:pt idx="1">
                  <c:v>0.76459999999999995</c:v>
                </c:pt>
              </c:numCache>
            </c:numRef>
          </c:xVal>
          <c:yVal>
            <c:numRef>
              <c:f>('例題21 ベンゼンのスルホラン抽出向流３段'!$C$8,'例題21 ベンゼンのスルホラン抽出向流３段'!$F$8)</c:f>
              <c:numCache>
                <c:formatCode>0.000_ </c:formatCode>
                <c:ptCount val="2"/>
                <c:pt idx="0">
                  <c:v>0.36499999999999999</c:v>
                </c:pt>
                <c:pt idx="1">
                  <c:v>0.21479999999999999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CF-40F4-B49A-DFD529CCF08F}"/>
            </c:ext>
          </c:extLst>
        </c:ser>
        <c:ser>
          <c:idx val="6"/>
          <c:order val="5"/>
          <c:tx>
            <c:strRef>
              <c:f>'例題21 ベンゼンのスルホラン抽出向流３段'!$A$10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ベンゼンのスルホラン抽出向流３段'!$E$9,'例題21 ベンゼンのスルホラン抽出向流３段'!$H$9)</c:f>
              <c:numCache>
                <c:formatCode>0.000_ </c:formatCode>
                <c:ptCount val="2"/>
                <c:pt idx="0">
                  <c:v>3.5000000000000003E-2</c:v>
                </c:pt>
                <c:pt idx="1">
                  <c:v>0.74829999999999997</c:v>
                </c:pt>
              </c:numCache>
            </c:numRef>
          </c:xVal>
          <c:yVal>
            <c:numRef>
              <c:f>('例題21 ベンゼンのスルホラン抽出向流３段'!$C$9,'例題21 ベンゼンのスルホラン抽出向流３段'!$F$9)</c:f>
              <c:numCache>
                <c:formatCode>0.000_ </c:formatCode>
                <c:ptCount val="2"/>
                <c:pt idx="0">
                  <c:v>0.38600000000000001</c:v>
                </c:pt>
                <c:pt idx="1">
                  <c:v>0.23039999999999999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CF-40F4-B49A-DFD529CCF08F}"/>
            </c:ext>
          </c:extLst>
        </c:ser>
        <c:ser>
          <c:idx val="7"/>
          <c:order val="6"/>
          <c:tx>
            <c:strRef>
              <c:f>'例題21 ベンゼンのスルホラン抽出向流３段'!$A$11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ベンゼンのスルホラン抽出向流３段'!$E$10,'例題21 ベンゼンのスルホラン抽出向流３段'!$H$10)</c:f>
              <c:numCache>
                <c:formatCode>0.000_ </c:formatCode>
                <c:ptCount val="2"/>
                <c:pt idx="0">
                  <c:v>5.28E-2</c:v>
                </c:pt>
                <c:pt idx="1">
                  <c:v>0.68489999999999995</c:v>
                </c:pt>
              </c:numCache>
            </c:numRef>
          </c:xVal>
          <c:yVal>
            <c:numRef>
              <c:f>('例題21 ベンゼンのスルホラン抽出向流３段'!$C$10,'例題21 ベンゼンのスルホラン抽出向流３段'!$F$10)</c:f>
              <c:numCache>
                <c:formatCode>0.000_ </c:formatCode>
                <c:ptCount val="2"/>
                <c:pt idx="0">
                  <c:v>0.47499999999999998</c:v>
                </c:pt>
                <c:pt idx="1">
                  <c:v>0.29010000000000002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CF-40F4-B49A-DFD529CCF08F}"/>
            </c:ext>
          </c:extLst>
        </c:ser>
        <c:ser>
          <c:idx val="8"/>
          <c:order val="7"/>
          <c:tx>
            <c:strRef>
              <c:f>'例題21 ベンゼンのスルホラン抽出向流３段'!$A$12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ベンゼンのスルホラン抽出向流３段'!$E$11,'例題21 ベンゼンのスルホラン抽出向流３段'!$H$11)</c:f>
              <c:numCache>
                <c:formatCode>0.000_ </c:formatCode>
                <c:ptCount val="2"/>
                <c:pt idx="0">
                  <c:v>6.4100000000000004E-2</c:v>
                </c:pt>
                <c:pt idx="1">
                  <c:v>0.64700000000000002</c:v>
                </c:pt>
              </c:numCache>
            </c:numRef>
          </c:xVal>
          <c:yVal>
            <c:numRef>
              <c:f>('例題21 ベンゼンのスルホラン抽出向流３段'!$C$11,'例題21 ベンゼンのスルホラン抽出向流３段'!$F$11)</c:f>
              <c:numCache>
                <c:formatCode>0.000_ </c:formatCode>
                <c:ptCount val="2"/>
                <c:pt idx="0">
                  <c:v>0.52690000000000003</c:v>
                </c:pt>
                <c:pt idx="1">
                  <c:v>0.32400000000000001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CF-40F4-B49A-DFD529CCF08F}"/>
            </c:ext>
          </c:extLst>
        </c:ser>
        <c:ser>
          <c:idx val="9"/>
          <c:order val="8"/>
          <c:tx>
            <c:strRef>
              <c:f>'例題21 ベンゼンのスルホラン抽出向流３段'!$A$13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ベンゼンのスルホラン抽出向流３段'!$E$12,'例題21 ベンゼンのスルホラン抽出向流３段'!$H$12)</c:f>
              <c:numCache>
                <c:formatCode>0.000_ </c:formatCode>
                <c:ptCount val="2"/>
                <c:pt idx="0">
                  <c:v>0.11210000000000001</c:v>
                </c:pt>
                <c:pt idx="1">
                  <c:v>0.56320000000000003</c:v>
                </c:pt>
              </c:numCache>
            </c:numRef>
          </c:xVal>
          <c:yVal>
            <c:numRef>
              <c:f>('例題21 ベンゼンのスルホラン抽出向流３段'!$C$12,'例題21 ベンゼンのスルホラン抽出向流３段'!$F$12)</c:f>
              <c:numCache>
                <c:formatCode>0.000_ </c:formatCode>
                <c:ptCount val="2"/>
                <c:pt idx="0">
                  <c:v>0.57120000000000004</c:v>
                </c:pt>
                <c:pt idx="1">
                  <c:v>0.39500000000000002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CF-40F4-B49A-DFD529CCF08F}"/>
            </c:ext>
          </c:extLst>
        </c:ser>
        <c:ser>
          <c:idx val="10"/>
          <c:order val="9"/>
          <c:tx>
            <c:strRef>
              <c:f>'例題21 ベンゼンのスルホラン抽出向流３段'!$A$14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ベンゼンのスルホラン抽出向流３段'!$E$13,'例題21 ベンゼンのスルホラン抽出向流３段'!$H$13)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ベンゼンのスルホラン抽出向流３段'!$C$13,'例題21 ベンゼンのスルホラン抽出向流３段'!$F$13)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2CF-40F4-B49A-DFD529CCF08F}"/>
            </c:ext>
          </c:extLst>
        </c:ser>
        <c:ser>
          <c:idx val="11"/>
          <c:order val="10"/>
          <c:tx>
            <c:strRef>
              <c:f>'例題21 ベンゼンのスルホラン抽出向流３段'!$A$15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ベンゼンのスルホラン抽出向流３段'!$E$14,'例題21 ベンゼンのスルホラン抽出向流３段'!$H$14)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ベンゼンのスルホラン抽出向流３段'!$C$14,'例題21 ベンゼンのスルホラン抽出向流３段'!$F$14)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2CF-40F4-B49A-DFD529CCF08F}"/>
            </c:ext>
          </c:extLst>
        </c:ser>
        <c:ser>
          <c:idx val="12"/>
          <c:order val="11"/>
          <c:tx>
            <c:strRef>
              <c:f>'例題21 ベンゼンのスルホラン抽出向流３段'!$A$16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('例題21 ベンゼンのスルホラン抽出向流３段'!$E$16,'例題21 ベンゼンのスルホラン抽出向流３段'!$H$16)</c:f>
              <c:numCache>
                <c:formatCode>0.000_ </c:formatCode>
                <c:ptCount val="2"/>
              </c:numCache>
            </c:numRef>
          </c:xVal>
          <c:yVal>
            <c:numRef>
              <c:f>('例題21 ベンゼンのスルホラン抽出向流３段'!$C$16,'例題21 ベンゼンのスルホラン抽出向流３段'!$F$16)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2CF-40F4-B49A-DFD529CCF08F}"/>
            </c:ext>
          </c:extLst>
        </c:ser>
        <c:ser>
          <c:idx val="0"/>
          <c:order val="12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'例題21 ベンゼンのスルホラン抽出向流３段'!$X$1:$X$2</c:f>
              <c:numCache>
                <c:formatCode>General</c:formatCode>
                <c:ptCount val="2"/>
                <c:pt idx="0">
                  <c:v>0.2</c:v>
                </c:pt>
                <c:pt idx="1">
                  <c:v>1</c:v>
                </c:pt>
              </c:numCache>
            </c:numRef>
          </c:xVal>
          <c:yVal>
            <c:numRef>
              <c:f>'例題21 ベンゼンのスルホラン抽出向流３段'!$Y$1:$Y$2</c:f>
              <c:numCache>
                <c:formatCode>General</c:formatCode>
                <c:ptCount val="2"/>
                <c:pt idx="0">
                  <c:v>0.8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2CF-40F4-B49A-DFD529CCF08F}"/>
            </c:ext>
          </c:extLst>
        </c:ser>
        <c:ser>
          <c:idx val="13"/>
          <c:order val="13"/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ベンゼンのスルホラン抽出向流３段'!$V$6,'例題21 ベンゼンのスルホラン抽出向流３段'!$S$6)</c:f>
              <c:numCache>
                <c:formatCode>General</c:formatCode>
                <c:ptCount val="2"/>
                <c:pt idx="0">
                  <c:v>0.80800000000000005</c:v>
                </c:pt>
                <c:pt idx="1">
                  <c:v>2.3699999999999999E-2</c:v>
                </c:pt>
              </c:numCache>
            </c:numRef>
          </c:xVal>
          <c:yVal>
            <c:numRef>
              <c:f>('例題21 ベンゼンのスルホラン抽出向流３段'!$T$6,'例題21 ベンゼンのスルホラン抽出向流３段'!$Q$6)</c:f>
              <c:numCache>
                <c:formatCode>General</c:formatCode>
                <c:ptCount val="2"/>
                <c:pt idx="0">
                  <c:v>0.16</c:v>
                </c:pt>
                <c:pt idx="1">
                  <c:v>0.2903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2CF-40F4-B49A-DFD529CCF08F}"/>
            </c:ext>
          </c:extLst>
        </c:ser>
        <c:ser>
          <c:idx val="14"/>
          <c:order val="14"/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ベンゼンのスルホラン抽出向流３段'!$S$7,'例題21 ベンゼンのスルホラン抽出向流３段'!$V$7)</c:f>
              <c:numCache>
                <c:formatCode>General</c:formatCode>
                <c:ptCount val="2"/>
                <c:pt idx="0">
                  <c:v>7.9000000000000008E-3</c:v>
                </c:pt>
                <c:pt idx="1">
                  <c:v>0.95199999999999996</c:v>
                </c:pt>
              </c:numCache>
            </c:numRef>
          </c:xVal>
          <c:yVal>
            <c:numRef>
              <c:f>('例題21 ベンゼンのスルホラン抽出向流３段'!$Q$7,'例題21 ベンゼンのスルホラン抽出向流３段'!$T$7)</c:f>
              <c:numCache>
                <c:formatCode>General</c:formatCode>
                <c:ptCount val="2"/>
                <c:pt idx="0">
                  <c:v>4.8099999999999997E-2</c:v>
                </c:pt>
                <c:pt idx="1">
                  <c:v>2.4E-2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E-45E6-89C2-6F62FF95E3B5}"/>
            </c:ext>
          </c:extLst>
        </c:ser>
        <c:ser>
          <c:idx val="15"/>
          <c:order val="15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('例題21 ベンゼンのスルホラン抽出向流３段'!$S$8,'例題21 ベンゼンのスルホラン抽出向流３段'!$V$8)</c:f>
              <c:numCache>
                <c:formatCode>General</c:formatCode>
                <c:ptCount val="2"/>
                <c:pt idx="0">
                  <c:v>6.4999999999999997E-3</c:v>
                </c:pt>
                <c:pt idx="1">
                  <c:v>0.97599999999999998</c:v>
                </c:pt>
              </c:numCache>
            </c:numRef>
          </c:xVal>
          <c:yVal>
            <c:numRef>
              <c:f>('例題21 ベンゼンのスルホラン抽出向流３段'!$Q$8,'例題21 ベンゼンのスルホラン抽出向流３段'!$T$8)</c:f>
              <c:numCache>
                <c:formatCode>General</c:formatCode>
                <c:ptCount val="2"/>
                <c:pt idx="0">
                  <c:v>5.4999999999999997E-3</c:v>
                </c:pt>
                <c:pt idx="1">
                  <c:v>3.0000000000000001E-3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E-45E6-89C2-6F62FF95E3B5}"/>
            </c:ext>
          </c:extLst>
        </c:ser>
        <c:ser>
          <c:idx val="16"/>
          <c:order val="16"/>
          <c:spPr>
            <a:ln>
              <a:noFill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'例題21 ベンゼンのスルホラン抽出向流３段'!$Z$1:$Z$2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'例題21 ベンゼンのスルホラン抽出向流３段'!$AA$1:$AA$2</c:f>
              <c:numCache>
                <c:formatCode>General</c:formatCode>
                <c:ptCount val="2"/>
                <c:pt idx="0">
                  <c:v>0.7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E-4688-91BE-D1906BD7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 altLang="en-US"/>
                  <a:t>ペンタン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</a:t>
                </a:r>
                <a:r>
                  <a:rPr lang="ja-JP"/>
                  <a:t>　</a:t>
                </a:r>
                <a:r>
                  <a:rPr lang="en-US"/>
                  <a:t> B(</a:t>
                </a:r>
                <a:r>
                  <a:rPr lang="ja-JP" altLang="en-US"/>
                  <a:t>スルホラン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261219982667524"/>
              <c:y val="0.91845560488528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 altLang="en-US"/>
                  <a:t>ベンゼン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6.7576751917211755E-2"/>
              <c:y val="0.2160245906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54078453070853"/>
          <c:y val="5.9042602097323031E-2"/>
          <c:w val="0.7675264762126639"/>
          <c:h val="0.77630338718570413"/>
        </c:manualLayout>
      </c:layout>
      <c:scatterChart>
        <c:scatterStyle val="lineMarker"/>
        <c:varyColors val="0"/>
        <c:ser>
          <c:idx val="1"/>
          <c:order val="0"/>
          <c:tx>
            <c:v>1段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('Be+Hexane+Sulfolane'!$E$18,'Be+Hexane+Sulfolane'!$H$18)</c:f>
              <c:numCache>
                <c:formatCode>0.0000_ </c:formatCode>
                <c:ptCount val="2"/>
                <c:pt idx="0">
                  <c:v>2.2850595139082216E-2</c:v>
                </c:pt>
                <c:pt idx="1">
                  <c:v>0.56623556579798284</c:v>
                </c:pt>
              </c:numCache>
            </c:numRef>
          </c:xVal>
          <c:yVal>
            <c:numRef>
              <c:f>('Be+Hexane+Sulfolane'!$C$18,'Be+Hexane+Sulfolane'!$F$18)</c:f>
              <c:numCache>
                <c:formatCode>0.0000_ </c:formatCode>
                <c:ptCount val="2"/>
                <c:pt idx="0">
                  <c:v>0.47755178541724663</c:v>
                </c:pt>
                <c:pt idx="1">
                  <c:v>0.38810494761343928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5-44B6-BFA8-D103B2DFE3DD}"/>
            </c:ext>
          </c:extLst>
        </c:ser>
        <c:ser>
          <c:idx val="2"/>
          <c:order val="1"/>
          <c:tx>
            <c:v>tie1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('Be+Hexane+Sulfolane'!$E$5,'Be+Hexane+Sulfolane'!$H$5)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0.81100000000000005</c:v>
                </c:pt>
              </c:numCache>
            </c:numRef>
          </c:xVal>
          <c:yVal>
            <c:numRef>
              <c:f>('Be+Hexane+Sulfolane'!$C$5,'Be+Hexane+Sulfolane'!$F$5)</c:f>
              <c:numCache>
                <c:formatCode>General</c:formatCode>
                <c:ptCount val="2"/>
                <c:pt idx="0">
                  <c:v>0.223</c:v>
                </c:pt>
                <c:pt idx="1">
                  <c:v>0.16600000000000001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25-44B6-BFA8-D103B2DFE3DD}"/>
            </c:ext>
          </c:extLst>
        </c:ser>
        <c:ser>
          <c:idx val="3"/>
          <c:order val="2"/>
          <c:tx>
            <c:v>tie2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('Be+Hexane+Sulfolane'!$E$6,'Be+Hexane+Sulfolane'!$H$6)</c:f>
              <c:numCache>
                <c:formatCode>General</c:formatCode>
                <c:ptCount val="2"/>
                <c:pt idx="0">
                  <c:v>1.6E-2</c:v>
                </c:pt>
                <c:pt idx="1">
                  <c:v>0.70599999999999996</c:v>
                </c:pt>
              </c:numCache>
            </c:numRef>
          </c:xVal>
          <c:yVal>
            <c:numRef>
              <c:f>('Be+Hexane+Sulfolane'!$C$6,'Be+Hexane+Sulfolane'!$F$6)</c:f>
              <c:numCache>
                <c:formatCode>General</c:formatCode>
                <c:ptCount val="2"/>
                <c:pt idx="0">
                  <c:v>0.32700000000000001</c:v>
                </c:pt>
                <c:pt idx="1">
                  <c:v>0.26400000000000001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5-44B6-BFA8-D103B2DFE3DD}"/>
            </c:ext>
          </c:extLst>
        </c:ser>
        <c:ser>
          <c:idx val="4"/>
          <c:order val="3"/>
          <c:tx>
            <c:v>tie3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('Be+Hexane+Sulfolane'!$E$7,'Be+Hexane+Sulfolane'!$H$7)</c:f>
              <c:numCache>
                <c:formatCode>General</c:formatCode>
                <c:ptCount val="2"/>
                <c:pt idx="0">
                  <c:v>1.2E-2</c:v>
                </c:pt>
                <c:pt idx="1">
                  <c:v>0.65700000000000003</c:v>
                </c:pt>
              </c:numCache>
            </c:numRef>
          </c:xVal>
          <c:yVal>
            <c:numRef>
              <c:f>('Be+Hexane+Sulfolane'!$C$7,'Be+Hexane+Sulfolane'!$F$7)</c:f>
              <c:numCache>
                <c:formatCode>General</c:formatCode>
                <c:ptCount val="2"/>
                <c:pt idx="0">
                  <c:v>0.39200000000000002</c:v>
                </c:pt>
                <c:pt idx="1">
                  <c:v>0.308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25-44B6-BFA8-D103B2DFE3DD}"/>
            </c:ext>
          </c:extLst>
        </c:ser>
        <c:ser>
          <c:idx val="5"/>
          <c:order val="4"/>
          <c:tx>
            <c:v>tie4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('Be+Hexane+Sulfolane'!$E$8,'Be+Hexane+Sulfolane'!$H$8)</c:f>
              <c:numCache>
                <c:formatCode>General</c:formatCode>
                <c:ptCount val="2"/>
                <c:pt idx="0">
                  <c:v>1.4E-2</c:v>
                </c:pt>
                <c:pt idx="1">
                  <c:v>0.59499999999999997</c:v>
                </c:pt>
              </c:numCache>
            </c:numRef>
          </c:xVal>
          <c:yVal>
            <c:numRef>
              <c:f>('Be+Hexane+Sulfolane'!$C$8,'Be+Hexane+Sulfolane'!$F$8)</c:f>
              <c:numCache>
                <c:formatCode>General</c:formatCode>
                <c:ptCount val="2"/>
                <c:pt idx="0">
                  <c:v>0.45100000000000001</c:v>
                </c:pt>
                <c:pt idx="1">
                  <c:v>0.36099999999999999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25-44B6-BFA8-D103B2DFE3DD}"/>
            </c:ext>
          </c:extLst>
        </c:ser>
        <c:ser>
          <c:idx val="6"/>
          <c:order val="5"/>
          <c:tx>
            <c:v>tie5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('Be+Hexane+Sulfolane'!$E$9,'Be+Hexane+Sulfolane'!$H$9)</c:f>
              <c:numCache>
                <c:formatCode>General</c:formatCode>
                <c:ptCount val="2"/>
                <c:pt idx="0">
                  <c:v>0.03</c:v>
                </c:pt>
                <c:pt idx="1">
                  <c:v>0.54300000000000004</c:v>
                </c:pt>
              </c:numCache>
            </c:numRef>
          </c:xVal>
          <c:yVal>
            <c:numRef>
              <c:f>('Be+Hexane+Sulfolane'!$C$9,'Be+Hexane+Sulfolane'!$F$9)</c:f>
              <c:numCache>
                <c:formatCode>General</c:formatCode>
                <c:ptCount val="2"/>
                <c:pt idx="0">
                  <c:v>0.499</c:v>
                </c:pt>
                <c:pt idx="1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25-44B6-BFA8-D103B2DFE3DD}"/>
            </c:ext>
          </c:extLst>
        </c:ser>
        <c:ser>
          <c:idx val="7"/>
          <c:order val="6"/>
          <c:tx>
            <c:v>tie6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('Be+Hexane+Sulfolane'!$E$10,'Be+Hexane+Sulfolane'!$H$10)</c:f>
              <c:numCache>
                <c:formatCode>General</c:formatCode>
                <c:ptCount val="2"/>
                <c:pt idx="0">
                  <c:v>5.7000000000000002E-2</c:v>
                </c:pt>
                <c:pt idx="1">
                  <c:v>0.45100000000000001</c:v>
                </c:pt>
              </c:numCache>
            </c:numRef>
          </c:xVal>
          <c:yVal>
            <c:numRef>
              <c:f>('Be+Hexane+Sulfolane'!$C$10,'Be+Hexane+Sulfolane'!$F$10)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0.47499999999999998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25-44B6-BFA8-D103B2DFE3DD}"/>
            </c:ext>
          </c:extLst>
        </c:ser>
        <c:ser>
          <c:idx val="8"/>
          <c:order val="7"/>
          <c:tx>
            <c:v>tie7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('Be+Hexane+Sulfolane'!$E$11,'Be+Hexane+Sulfolane'!$H$11)</c:f>
              <c:numCache>
                <c:formatCode>General</c:formatCode>
                <c:ptCount val="2"/>
                <c:pt idx="0">
                  <c:v>9.1999999999999998E-2</c:v>
                </c:pt>
                <c:pt idx="1">
                  <c:v>0.34799999999999998</c:v>
                </c:pt>
              </c:numCache>
            </c:numRef>
          </c:xVal>
          <c:yVal>
            <c:numRef>
              <c:f>('Be+Hexane+Sulfolane'!$C$11,'Be+Hexane+Sulfolane'!$F$11)</c:f>
              <c:numCache>
                <c:formatCode>General</c:formatCode>
                <c:ptCount val="2"/>
                <c:pt idx="0">
                  <c:v>0.60099999999999998</c:v>
                </c:pt>
                <c:pt idx="1">
                  <c:v>0.54500000000000004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25-44B6-BFA8-D103B2DFE3DD}"/>
            </c:ext>
          </c:extLst>
        </c:ser>
        <c:ser>
          <c:idx val="9"/>
          <c:order val="8"/>
          <c:tx>
            <c:v>tie8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('Be+Hexane+Sulfolane'!$E$12,'Be+Hexane+Sulfolane'!$H$12)</c:f>
              <c:numCache>
                <c:formatCode>General</c:formatCode>
                <c:ptCount val="2"/>
                <c:pt idx="0">
                  <c:v>0.114</c:v>
                </c:pt>
                <c:pt idx="1">
                  <c:v>0.32700000000000001</c:v>
                </c:pt>
              </c:numCache>
            </c:numRef>
          </c:xVal>
          <c:yVal>
            <c:numRef>
              <c:f>('Be+Hexane+Sulfolane'!$C$12,'Be+Hexane+Sulfolane'!$F$12)</c:f>
              <c:numCache>
                <c:formatCode>General</c:formatCode>
                <c:ptCount val="2"/>
                <c:pt idx="0">
                  <c:v>0.60299999999999998</c:v>
                </c:pt>
                <c:pt idx="1">
                  <c:v>0.55600000000000005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25-44B6-BFA8-D103B2DFE3DD}"/>
            </c:ext>
          </c:extLst>
        </c:ser>
        <c:ser>
          <c:idx val="11"/>
          <c:order val="9"/>
          <c:tx>
            <c:v>tie9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('Be+Hexane+Sulfolane'!$H$13,'Be+Hexane+Sulfolane'!$E$13)</c:f>
              <c:numCache>
                <c:formatCode>General</c:formatCode>
                <c:ptCount val="2"/>
                <c:pt idx="0">
                  <c:v>0.28799999999999998</c:v>
                </c:pt>
                <c:pt idx="1">
                  <c:v>0.14000000000000001</c:v>
                </c:pt>
              </c:numCache>
            </c:numRef>
          </c:xVal>
          <c:yVal>
            <c:numRef>
              <c:f>('Be+Hexane+Sulfolane'!$F$13,'Be+Hexane+Sulfolane'!$C$13)</c:f>
              <c:numCache>
                <c:formatCode>General</c:formatCode>
                <c:ptCount val="2"/>
                <c:pt idx="0">
                  <c:v>0.57199999999999995</c:v>
                </c:pt>
                <c:pt idx="1">
                  <c:v>0.60899999999999999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25-44B6-BFA8-D103B2DFE3DD}"/>
            </c:ext>
          </c:extLst>
        </c:ser>
        <c:ser>
          <c:idx val="12"/>
          <c:order val="10"/>
          <c:tx>
            <c:v>tie0</c:v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('Be+Hexane+Sulfolane'!$H$4,'Be+Hexane+Sulfolane'!$E$4)</c:f>
              <c:numCache>
                <c:formatCode>General</c:formatCode>
                <c:ptCount val="2"/>
                <c:pt idx="0">
                  <c:v>0.92500000000000004</c:v>
                </c:pt>
                <c:pt idx="1">
                  <c:v>3.0000000000000001E-3</c:v>
                </c:pt>
              </c:numCache>
            </c:numRef>
          </c:xVal>
          <c:yVal>
            <c:numRef>
              <c:f>('Be+Hexane+Sulfolane'!$F$4,'Be+Hexane+Sulfolane'!$C$4)</c:f>
              <c:numCache>
                <c:formatCode>General</c:formatCode>
                <c:ptCount val="2"/>
                <c:pt idx="0">
                  <c:v>0.06</c:v>
                </c:pt>
                <c:pt idx="1">
                  <c:v>7.2999999999999995E-2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25-44B6-BFA8-D103B2DFE3DD}"/>
            </c:ext>
          </c:extLst>
        </c:ser>
        <c:ser>
          <c:idx val="0"/>
          <c:order val="11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'Be+Hexane+Sulfolane'!$X$1:$X$2</c:f>
              <c:numCache>
                <c:formatCode>General</c:formatCode>
                <c:ptCount val="2"/>
                <c:pt idx="0">
                  <c:v>0.2</c:v>
                </c:pt>
                <c:pt idx="1">
                  <c:v>1</c:v>
                </c:pt>
              </c:numCache>
            </c:numRef>
          </c:xVal>
          <c:yVal>
            <c:numRef>
              <c:f>'Be+Hexane+Sulfolane'!$Y$1:$Y$2</c:f>
              <c:numCache>
                <c:formatCode>General</c:formatCode>
                <c:ptCount val="2"/>
                <c:pt idx="0">
                  <c:v>0.8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25-44B6-BFA8-D103B2DFE3DD}"/>
            </c:ext>
          </c:extLst>
        </c:ser>
        <c:ser>
          <c:idx val="13"/>
          <c:order val="12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('Be+Hexane+Sulfolane'!$E$18,'Be+Hexane+Sulfolane'!$H$18)</c:f>
              <c:numCache>
                <c:formatCode>0.0000_ </c:formatCode>
                <c:ptCount val="2"/>
                <c:pt idx="0">
                  <c:v>2.2850595139082216E-2</c:v>
                </c:pt>
                <c:pt idx="1">
                  <c:v>0.56623556579798284</c:v>
                </c:pt>
              </c:numCache>
            </c:numRef>
          </c:xVal>
          <c:yVal>
            <c:numRef>
              <c:f>('Be+Hexane+Sulfolane'!$C$18,'Be+Hexane+Sulfolane'!$F$18)</c:f>
              <c:numCache>
                <c:formatCode>0.0000_ </c:formatCode>
                <c:ptCount val="2"/>
                <c:pt idx="0">
                  <c:v>0.47755178541724663</c:v>
                </c:pt>
                <c:pt idx="1">
                  <c:v>0.38810494761343928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325-44B6-BFA8-D103B2DFE3DD}"/>
            </c:ext>
          </c:extLst>
        </c:ser>
        <c:ser>
          <c:idx val="14"/>
          <c:order val="13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('Be+Hexane+Sulfolane'!$E$20,'Be+Hexane+Sulfolane'!$H$20)</c:f>
              <c:numCache>
                <c:formatCode>0.0000_ </c:formatCode>
                <c:ptCount val="2"/>
                <c:pt idx="0">
                  <c:v>7.0927529185262836E-3</c:v>
                </c:pt>
                <c:pt idx="1">
                  <c:v>0.79952609435547406</c:v>
                </c:pt>
              </c:numCache>
            </c:numRef>
          </c:xVal>
          <c:yVal>
            <c:numRef>
              <c:f>('Be+Hexane+Sulfolane'!$C$20,'Be+Hexane+Sulfolane'!$F$20)</c:f>
              <c:numCache>
                <c:formatCode>0.0000_ </c:formatCode>
                <c:ptCount val="2"/>
                <c:pt idx="0">
                  <c:v>0.23436463035267335</c:v>
                </c:pt>
                <c:pt idx="1">
                  <c:v>0.17670897860155757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325-44B6-BFA8-D103B2DFE3DD}"/>
            </c:ext>
          </c:extLst>
        </c:ser>
        <c:ser>
          <c:idx val="15"/>
          <c:order val="14"/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('Be+Hexane+Sulfolane'!$E$22,'Be+Hexane+Sulfolane'!$H$22)</c:f>
              <c:numCache>
                <c:formatCode>0.0000_ </c:formatCode>
                <c:ptCount val="2"/>
                <c:pt idx="0">
                  <c:v>2.8181132642611903E-3</c:v>
                </c:pt>
                <c:pt idx="1">
                  <c:v>0.93191169595807477</c:v>
                </c:pt>
              </c:numCache>
            </c:numRef>
          </c:xVal>
          <c:yVal>
            <c:numRef>
              <c:f>('Be+Hexane+Sulfolane'!$C$22,'Be+Hexane+Sulfolane'!$F$22)</c:f>
              <c:numCache>
                <c:formatCode>0.0000_ </c:formatCode>
                <c:ptCount val="2"/>
                <c:pt idx="0">
                  <c:v>6.3905663213059502E-2</c:v>
                </c:pt>
                <c:pt idx="1">
                  <c:v>5.3573335337228717E-2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25-44B6-BFA8-D103B2DFE3DD}"/>
            </c:ext>
          </c:extLst>
        </c:ser>
        <c:ser>
          <c:idx val="16"/>
          <c:order val="15"/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'Be+Hexane+Sulfolane'!$AA$2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'Be+Hexane+Sulfolane'!$AA$1</c:f>
              <c:numCache>
                <c:formatCode>General</c:formatCode>
                <c:ptCount val="1"/>
                <c:pt idx="0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25-44B6-BFA8-D103B2DFE3DD}"/>
            </c:ext>
          </c:extLst>
        </c:ser>
        <c:ser>
          <c:idx val="17"/>
          <c:order val="16"/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'Be+Hexane+Sulfolane'!$Z$2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'Be+Hexane+Sulfolane'!$Z$1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325-44B6-BFA8-D103B2DF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A(</a:t>
                </a:r>
                <a:r>
                  <a:rPr lang="ja-JP" altLang="en-US" sz="1100"/>
                  <a:t>ヘキサン</a:t>
                </a:r>
                <a:r>
                  <a:rPr lang="en-US" sz="1100"/>
                  <a:t>)     </a:t>
                </a:r>
                <a:r>
                  <a:rPr lang="ja-JP" sz="1100"/>
                  <a:t>　</a:t>
                </a:r>
                <a:r>
                  <a:rPr lang="en-US" sz="1100"/>
                  <a:t>            </a:t>
                </a:r>
                <a:r>
                  <a:rPr lang="ja-JP" sz="1100"/>
                  <a:t>　</a:t>
                </a:r>
                <a:r>
                  <a:rPr lang="en-US" sz="1100"/>
                  <a:t>x</a:t>
                </a:r>
                <a:r>
                  <a:rPr lang="en-US" sz="1100" baseline="-25000"/>
                  <a:t>B</a:t>
                </a:r>
                <a:r>
                  <a:rPr lang="en-US" sz="1100"/>
                  <a:t>              B(</a:t>
                </a:r>
                <a:r>
                  <a:rPr lang="ja-JP" altLang="en-US" sz="1100"/>
                  <a:t>スルホラン</a:t>
                </a:r>
                <a:r>
                  <a:rPr lang="en-US" sz="1100"/>
                  <a:t>)</a:t>
                </a:r>
              </a:p>
            </c:rich>
          </c:tx>
          <c:layout>
            <c:manualLayout>
              <c:xMode val="edge"/>
              <c:yMode val="edge"/>
              <c:x val="0.203612826114004"/>
              <c:y val="0.91754070046305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 altLang="en-US"/>
                  <a:t>ベンゼン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8566450197540209E-2"/>
              <c:y val="0.196858661234805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27248400373563"/>
          <c:y val="3.5286330632207992E-2"/>
          <c:w val="0.71673090163260733"/>
          <c:h val="0.80001306470841205"/>
        </c:manualLayout>
      </c:layout>
      <c:scatterChart>
        <c:scatterStyle val="lineMarker"/>
        <c:varyColors val="0"/>
        <c:ser>
          <c:idx val="1"/>
          <c:order val="0"/>
          <c:tx>
            <c:strRef>
              <c:f>'Be+Hexane+Sulfolane'!$A$5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('Be+Hexane+Sulfolane'!$E$18,'Be+Hexane+Sulfolane'!$H$18)</c:f>
              <c:numCache>
                <c:formatCode>0.0000_ </c:formatCode>
                <c:ptCount val="2"/>
                <c:pt idx="0">
                  <c:v>2.2850595139082216E-2</c:v>
                </c:pt>
                <c:pt idx="1">
                  <c:v>0.56623556579798284</c:v>
                </c:pt>
              </c:numCache>
            </c:numRef>
          </c:xVal>
          <c:yVal>
            <c:numRef>
              <c:f>('Be+Hexane+Sulfolane'!$C$18,'Be+Hexane+Sulfolane'!$F$18)</c:f>
              <c:numCache>
                <c:formatCode>0.0000_ </c:formatCode>
                <c:ptCount val="2"/>
                <c:pt idx="0">
                  <c:v>0.47755178541724663</c:v>
                </c:pt>
                <c:pt idx="1">
                  <c:v>0.38810494761343928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C-44EE-BB4F-B2AC774D92D3}"/>
            </c:ext>
          </c:extLst>
        </c:ser>
        <c:ser>
          <c:idx val="2"/>
          <c:order val="1"/>
          <c:tx>
            <c:strRef>
              <c:f>'Be+Hexane+Sulfolane'!$A$6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('Be+Hexane+Sulfolane'!$E$5,'Be+Hexane+Sulfolane'!$H$5)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0.81100000000000005</c:v>
                </c:pt>
              </c:numCache>
            </c:numRef>
          </c:xVal>
          <c:yVal>
            <c:numRef>
              <c:f>('Be+Hexane+Sulfolane'!$C$5,'Be+Hexane+Sulfolane'!$F$5)</c:f>
              <c:numCache>
                <c:formatCode>General</c:formatCode>
                <c:ptCount val="2"/>
                <c:pt idx="0">
                  <c:v>0.223</c:v>
                </c:pt>
                <c:pt idx="1">
                  <c:v>0.16600000000000001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FC-44EE-BB4F-B2AC774D92D3}"/>
            </c:ext>
          </c:extLst>
        </c:ser>
        <c:ser>
          <c:idx val="3"/>
          <c:order val="2"/>
          <c:tx>
            <c:strRef>
              <c:f>'Be+Hexane+Sulfolane'!$A$7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('Be+Hexane+Sulfolane'!$E$6,'Be+Hexane+Sulfolane'!$H$6)</c:f>
              <c:numCache>
                <c:formatCode>General</c:formatCode>
                <c:ptCount val="2"/>
                <c:pt idx="0">
                  <c:v>1.6E-2</c:v>
                </c:pt>
                <c:pt idx="1">
                  <c:v>0.70599999999999996</c:v>
                </c:pt>
              </c:numCache>
            </c:numRef>
          </c:xVal>
          <c:yVal>
            <c:numRef>
              <c:f>('Be+Hexane+Sulfolane'!$C$6,'Be+Hexane+Sulfolane'!$F$6)</c:f>
              <c:numCache>
                <c:formatCode>General</c:formatCode>
                <c:ptCount val="2"/>
                <c:pt idx="0">
                  <c:v>0.32700000000000001</c:v>
                </c:pt>
                <c:pt idx="1">
                  <c:v>0.26400000000000001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FC-44EE-BB4F-B2AC774D92D3}"/>
            </c:ext>
          </c:extLst>
        </c:ser>
        <c:ser>
          <c:idx val="4"/>
          <c:order val="3"/>
          <c:tx>
            <c:strRef>
              <c:f>'Be+Hexane+Sulfolane'!$A$8</c:f>
              <c:strCache>
                <c:ptCount val="1"/>
                <c:pt idx="0">
                  <c:v>4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('Be+Hexane+Sulfolane'!$E$7,'Be+Hexane+Sulfolane'!$H$7)</c:f>
              <c:numCache>
                <c:formatCode>General</c:formatCode>
                <c:ptCount val="2"/>
                <c:pt idx="0">
                  <c:v>1.2E-2</c:v>
                </c:pt>
                <c:pt idx="1">
                  <c:v>0.65700000000000003</c:v>
                </c:pt>
              </c:numCache>
            </c:numRef>
          </c:xVal>
          <c:yVal>
            <c:numRef>
              <c:f>('Be+Hexane+Sulfolane'!$C$7,'Be+Hexane+Sulfolane'!$F$7)</c:f>
              <c:numCache>
                <c:formatCode>General</c:formatCode>
                <c:ptCount val="2"/>
                <c:pt idx="0">
                  <c:v>0.39200000000000002</c:v>
                </c:pt>
                <c:pt idx="1">
                  <c:v>0.308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FC-44EE-BB4F-B2AC774D92D3}"/>
            </c:ext>
          </c:extLst>
        </c:ser>
        <c:ser>
          <c:idx val="5"/>
          <c:order val="4"/>
          <c:tx>
            <c:strRef>
              <c:f>'Be+Hexane+Sulfolane'!$A$9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('Be+Hexane+Sulfolane'!$E$8,'Be+Hexane+Sulfolane'!$H$8)</c:f>
              <c:numCache>
                <c:formatCode>General</c:formatCode>
                <c:ptCount val="2"/>
                <c:pt idx="0">
                  <c:v>1.4E-2</c:v>
                </c:pt>
                <c:pt idx="1">
                  <c:v>0.59499999999999997</c:v>
                </c:pt>
              </c:numCache>
            </c:numRef>
          </c:xVal>
          <c:yVal>
            <c:numRef>
              <c:f>('Be+Hexane+Sulfolane'!$C$8,'Be+Hexane+Sulfolane'!$F$8)</c:f>
              <c:numCache>
                <c:formatCode>General</c:formatCode>
                <c:ptCount val="2"/>
                <c:pt idx="0">
                  <c:v>0.45100000000000001</c:v>
                </c:pt>
                <c:pt idx="1">
                  <c:v>0.36099999999999999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FC-44EE-BB4F-B2AC774D92D3}"/>
            </c:ext>
          </c:extLst>
        </c:ser>
        <c:ser>
          <c:idx val="6"/>
          <c:order val="5"/>
          <c:tx>
            <c:strRef>
              <c:f>'Be+Hexane+Sulfolane'!$A$10</c:f>
              <c:strCache>
                <c:ptCount val="1"/>
                <c:pt idx="0">
                  <c:v>6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('Be+Hexane+Sulfolane'!$E$9,'Be+Hexane+Sulfolane'!$H$9)</c:f>
              <c:numCache>
                <c:formatCode>General</c:formatCode>
                <c:ptCount val="2"/>
                <c:pt idx="0">
                  <c:v>0.03</c:v>
                </c:pt>
                <c:pt idx="1">
                  <c:v>0.54300000000000004</c:v>
                </c:pt>
              </c:numCache>
            </c:numRef>
          </c:xVal>
          <c:yVal>
            <c:numRef>
              <c:f>('Be+Hexane+Sulfolane'!$C$9,'Be+Hexane+Sulfolane'!$F$9)</c:f>
              <c:numCache>
                <c:formatCode>General</c:formatCode>
                <c:ptCount val="2"/>
                <c:pt idx="0">
                  <c:v>0.499</c:v>
                </c:pt>
                <c:pt idx="1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FC-44EE-BB4F-B2AC774D92D3}"/>
            </c:ext>
          </c:extLst>
        </c:ser>
        <c:ser>
          <c:idx val="7"/>
          <c:order val="6"/>
          <c:tx>
            <c:strRef>
              <c:f>'Be+Hexane+Sulfolane'!$A$11</c:f>
              <c:strCache>
                <c:ptCount val="1"/>
                <c:pt idx="0">
                  <c:v>7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('Be+Hexane+Sulfolane'!$E$10,'Be+Hexane+Sulfolane'!$H$10)</c:f>
              <c:numCache>
                <c:formatCode>General</c:formatCode>
                <c:ptCount val="2"/>
                <c:pt idx="0">
                  <c:v>5.7000000000000002E-2</c:v>
                </c:pt>
                <c:pt idx="1">
                  <c:v>0.45100000000000001</c:v>
                </c:pt>
              </c:numCache>
            </c:numRef>
          </c:xVal>
          <c:yVal>
            <c:numRef>
              <c:f>('Be+Hexane+Sulfolane'!$C$10,'Be+Hexane+Sulfolane'!$F$10)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0.47499999999999998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FC-44EE-BB4F-B2AC774D92D3}"/>
            </c:ext>
          </c:extLst>
        </c:ser>
        <c:ser>
          <c:idx val="8"/>
          <c:order val="7"/>
          <c:tx>
            <c:strRef>
              <c:f>'Be+Hexane+Sulfolane'!$A$12</c:f>
              <c:strCache>
                <c:ptCount val="1"/>
                <c:pt idx="0">
                  <c:v>8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('Be+Hexane+Sulfolane'!$E$11,'Be+Hexane+Sulfolane'!$H$11)</c:f>
              <c:numCache>
                <c:formatCode>General</c:formatCode>
                <c:ptCount val="2"/>
                <c:pt idx="0">
                  <c:v>9.1999999999999998E-2</c:v>
                </c:pt>
                <c:pt idx="1">
                  <c:v>0.34799999999999998</c:v>
                </c:pt>
              </c:numCache>
            </c:numRef>
          </c:xVal>
          <c:yVal>
            <c:numRef>
              <c:f>('Be+Hexane+Sulfolane'!$C$11,'Be+Hexane+Sulfolane'!$F$11)</c:f>
              <c:numCache>
                <c:formatCode>General</c:formatCode>
                <c:ptCount val="2"/>
                <c:pt idx="0">
                  <c:v>0.60099999999999998</c:v>
                </c:pt>
                <c:pt idx="1">
                  <c:v>0.54500000000000004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FC-44EE-BB4F-B2AC774D92D3}"/>
            </c:ext>
          </c:extLst>
        </c:ser>
        <c:ser>
          <c:idx val="9"/>
          <c:order val="8"/>
          <c:tx>
            <c:strRef>
              <c:f>'Be+Hexane+Sulfolane'!$A$13</c:f>
              <c:strCache>
                <c:ptCount val="1"/>
                <c:pt idx="0">
                  <c:v>9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('Be+Hexane+Sulfolane'!$E$12,'Be+Hexane+Sulfolane'!$H$12)</c:f>
              <c:numCache>
                <c:formatCode>General</c:formatCode>
                <c:ptCount val="2"/>
                <c:pt idx="0">
                  <c:v>0.114</c:v>
                </c:pt>
                <c:pt idx="1">
                  <c:v>0.32700000000000001</c:v>
                </c:pt>
              </c:numCache>
            </c:numRef>
          </c:xVal>
          <c:yVal>
            <c:numRef>
              <c:f>('Be+Hexane+Sulfolane'!$C$12,'Be+Hexane+Sulfolane'!$F$12)</c:f>
              <c:numCache>
                <c:formatCode>General</c:formatCode>
                <c:ptCount val="2"/>
                <c:pt idx="0">
                  <c:v>0.60299999999999998</c:v>
                </c:pt>
                <c:pt idx="1">
                  <c:v>0.55600000000000005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FC-44EE-BB4F-B2AC774D92D3}"/>
            </c:ext>
          </c:extLst>
        </c:ser>
        <c:ser>
          <c:idx val="11"/>
          <c:order val="9"/>
          <c:tx>
            <c:strRef>
              <c:f>'Be+Hexane+Sulfolane'!$A$15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('Be+Hexane+Sulfolane'!$E$14,'Be+Hexane+Sulfolane'!$H$14)</c:f>
              <c:numCache>
                <c:formatCode>0.000_ </c:formatCode>
                <c:ptCount val="2"/>
              </c:numCache>
            </c:numRef>
          </c:xVal>
          <c:yVal>
            <c:numRef>
              <c:f>('Be+Hexane+Sulfolane'!$C$14,'Be+Hexane+Sulfolane'!$F$14)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4FC-44EE-BB4F-B2AC774D92D3}"/>
            </c:ext>
          </c:extLst>
        </c:ser>
        <c:ser>
          <c:idx val="12"/>
          <c:order val="10"/>
          <c:tx>
            <c:strRef>
              <c:f>'Be+Hexane+Sulfolane'!$A$16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('Be+Hexane+Sulfolane'!$E$16,'Be+Hexane+Sulfolane'!$H$16)</c:f>
              <c:numCache>
                <c:formatCode>0.000_ </c:formatCode>
                <c:ptCount val="2"/>
              </c:numCache>
            </c:numRef>
          </c:xVal>
          <c:yVal>
            <c:numRef>
              <c:f>('Be+Hexane+Sulfolane'!$C$16,'Be+Hexane+Sulfolane'!$F$16)</c:f>
              <c:numCache>
                <c:formatCode>0.000_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4FC-44EE-BB4F-B2AC774D92D3}"/>
            </c:ext>
          </c:extLst>
        </c:ser>
        <c:ser>
          <c:idx val="0"/>
          <c:order val="11"/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'Be+Hexane+Sulfolane'!$X$1:$X$2</c:f>
              <c:numCache>
                <c:formatCode>General</c:formatCode>
                <c:ptCount val="2"/>
                <c:pt idx="0">
                  <c:v>0.2</c:v>
                </c:pt>
                <c:pt idx="1">
                  <c:v>1</c:v>
                </c:pt>
              </c:numCache>
            </c:numRef>
          </c:xVal>
          <c:yVal>
            <c:numRef>
              <c:f>'Be+Hexane+Sulfolane'!$Y$1:$Y$2</c:f>
              <c:numCache>
                <c:formatCode>General</c:formatCode>
                <c:ptCount val="2"/>
                <c:pt idx="0">
                  <c:v>0.8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4FC-44EE-BB4F-B2AC774D92D3}"/>
            </c:ext>
          </c:extLst>
        </c:ser>
        <c:ser>
          <c:idx val="13"/>
          <c:order val="12"/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('Be+Hexane+Sulfolane'!$V$6,'Be+Hexane+Sulfolane'!$S$6)</c:f>
              <c:numCache>
                <c:formatCode>General</c:formatCode>
                <c:ptCount val="2"/>
                <c:pt idx="0">
                  <c:v>0.56724799999999997</c:v>
                </c:pt>
                <c:pt idx="1">
                  <c:v>3.8906799999999998E-2</c:v>
                </c:pt>
              </c:numCache>
            </c:numRef>
          </c:xVal>
          <c:yVal>
            <c:numRef>
              <c:f>('Be+Hexane+Sulfolane'!$T$6,'Be+Hexane+Sulfolane'!$Q$6)</c:f>
              <c:numCache>
                <c:formatCode>General</c:formatCode>
                <c:ptCount val="2"/>
                <c:pt idx="0">
                  <c:v>0.38637899999999997</c:v>
                </c:pt>
                <c:pt idx="1">
                  <c:v>0.49709199999999998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4FC-44EE-BB4F-B2AC774D92D3}"/>
            </c:ext>
          </c:extLst>
        </c:ser>
        <c:ser>
          <c:idx val="14"/>
          <c:order val="13"/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('Be+Hexane+Sulfolane'!$S$7,'Be+Hexane+Sulfolane'!$V$7)</c:f>
              <c:numCache>
                <c:formatCode>General</c:formatCode>
                <c:ptCount val="2"/>
                <c:pt idx="0">
                  <c:v>1.39057E-2</c:v>
                </c:pt>
                <c:pt idx="1">
                  <c:v>0.77301500000000001</c:v>
                </c:pt>
              </c:numCache>
            </c:numRef>
          </c:xVal>
          <c:yVal>
            <c:numRef>
              <c:f>('Be+Hexane+Sulfolane'!$Q$7,'Be+Hexane+Sulfolane'!$T$7)</c:f>
              <c:numCache>
                <c:formatCode>General</c:formatCode>
                <c:ptCount val="2"/>
                <c:pt idx="0">
                  <c:v>0.26076199999999999</c:v>
                </c:pt>
                <c:pt idx="1">
                  <c:v>0.195688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4FC-44EE-BB4F-B2AC774D92D3}"/>
            </c:ext>
          </c:extLst>
        </c:ser>
        <c:ser>
          <c:idx val="15"/>
          <c:order val="14"/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('Be+Hexane+Sulfolane'!$S$8,'Be+Hexane+Sulfolane'!$V$8)</c:f>
              <c:numCache>
                <c:formatCode>General</c:formatCode>
                <c:ptCount val="2"/>
                <c:pt idx="0">
                  <c:v>6.7346799999999998E-3</c:v>
                </c:pt>
                <c:pt idx="1">
                  <c:v>0.91261000000000003</c:v>
                </c:pt>
              </c:numCache>
            </c:numRef>
          </c:xVal>
          <c:yVal>
            <c:numRef>
              <c:f>('Be+Hexane+Sulfolane'!$Q$8,'Be+Hexane+Sulfolane'!$T$8)</c:f>
              <c:numCache>
                <c:formatCode>General</c:formatCode>
                <c:ptCount val="2"/>
                <c:pt idx="0">
                  <c:v>8.3155499999999993E-2</c:v>
                </c:pt>
                <c:pt idx="1">
                  <c:v>6.2295799999999998E-2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4FC-44EE-BB4F-B2AC774D92D3}"/>
            </c:ext>
          </c:extLst>
        </c:ser>
        <c:ser>
          <c:idx val="16"/>
          <c:order val="15"/>
          <c:spPr>
            <a:ln>
              <a:noFill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'Be+Hexane+Sulfolane'!$Z$1:$Z$2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'Be+Hexane+Sulfolane'!$AA$1:$AA$2</c:f>
              <c:numCache>
                <c:formatCode>General</c:formatCode>
                <c:ptCount val="2"/>
                <c:pt idx="0">
                  <c:v>0.7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4FC-44EE-BB4F-B2AC774D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63599"/>
        <c:axId val="1"/>
      </c:scatterChart>
      <c:valAx>
        <c:axId val="625463599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A(</a:t>
                </a:r>
                <a:r>
                  <a:rPr lang="ja-JP" altLang="en-US"/>
                  <a:t>ヘキサン</a:t>
                </a:r>
                <a:r>
                  <a:rPr lang="en-US"/>
                  <a:t>)        </a:t>
                </a:r>
                <a:r>
                  <a:rPr lang="ja-JP"/>
                  <a:t>　</a:t>
                </a:r>
                <a:r>
                  <a:rPr lang="en-US"/>
                  <a:t>            </a:t>
                </a:r>
                <a:r>
                  <a:rPr lang="ja-JP"/>
                  <a:t>　</a:t>
                </a:r>
                <a:r>
                  <a:rPr lang="en-US"/>
                  <a:t>x</a:t>
                </a:r>
                <a:r>
                  <a:rPr lang="en-US" baseline="-25000"/>
                  <a:t>B</a:t>
                </a:r>
                <a:r>
                  <a:rPr lang="en-US"/>
                  <a:t>          </a:t>
                </a:r>
                <a:r>
                  <a:rPr lang="ja-JP"/>
                  <a:t>　</a:t>
                </a:r>
                <a:r>
                  <a:rPr lang="en-US"/>
                  <a:t> B(</a:t>
                </a:r>
                <a:r>
                  <a:rPr lang="ja-JP" altLang="en-US"/>
                  <a:t>スルホラン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261219982667524"/>
              <c:y val="0.91845560488528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 </a:t>
                </a:r>
                <a:r>
                  <a:rPr lang="en-US"/>
                  <a:t>x</a:t>
                </a:r>
                <a:r>
                  <a:rPr lang="en-US" baseline="-25000"/>
                  <a:t>C</a:t>
                </a:r>
                <a:r>
                  <a:rPr lang="en-US"/>
                  <a:t>       C(</a:t>
                </a:r>
                <a:r>
                  <a:rPr lang="ja-JP" altLang="en-US"/>
                  <a:t>ベンゼン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6.7576751917211755E-2"/>
              <c:y val="0.2160245906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25463599"/>
        <c:crosses val="autoZero"/>
        <c:crossBetween val="midCat"/>
        <c:majorUnit val="0.1"/>
        <c:min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454031</xdr:colOff>
      <xdr:row>33</xdr:row>
      <xdr:rowOff>172060</xdr:rowOff>
    </xdr:from>
    <xdr:to>
      <xdr:col>16</xdr:col>
      <xdr:colOff>102241</xdr:colOff>
      <xdr:row>49</xdr:row>
      <xdr:rowOff>3449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473230</xdr:colOff>
      <xdr:row>33</xdr:row>
      <xdr:rowOff>45120</xdr:rowOff>
    </xdr:from>
    <xdr:to>
      <xdr:col>24</xdr:col>
      <xdr:colOff>290094</xdr:colOff>
      <xdr:row>48</xdr:row>
      <xdr:rowOff>24418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129887</xdr:colOff>
      <xdr:row>44</xdr:row>
      <xdr:rowOff>138545</xdr:rowOff>
    </xdr:from>
    <xdr:to>
      <xdr:col>6</xdr:col>
      <xdr:colOff>415635</xdr:colOff>
      <xdr:row>51</xdr:row>
      <xdr:rowOff>164522</xdr:rowOff>
    </xdr:to>
    <xdr:pic>
      <xdr:nvPicPr>
        <xdr:cNvPr id="6" name="図 5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887" y="7931727"/>
          <a:ext cx="4147703" cy="129886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0.20867</cdr:x>
      <cdr:y>0.54256</cdr:y>
    </cdr:from>
    <cdr:to>
      <cdr:x>0.25621</cdr:x>
      <cdr:y>0.61255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867" y="1515588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0.82964</cdr:x>
      <cdr:y>0.5868</cdr:y>
    </cdr:from>
    <cdr:to>
      <cdr:x>0.87512</cdr:x>
      <cdr:y>0.65679</cdr:y>
    </cdr:to>
    <cdr:sp macro="" textlink="">
      <cdr:nvSpPr>
        <cdr:cNvPr id="3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8685" y="163917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0.20675</cdr:x>
      <cdr:y>0.70065</cdr:y>
    </cdr:from>
    <cdr:to>
      <cdr:x>0.27236</cdr:x>
      <cdr:y>0.76039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51931" y="1957198"/>
          <a:ext cx="270358" cy="16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</cdr:x>
      <cdr:y>0.90378</cdr:y>
    </cdr:from>
    <cdr:to>
      <cdr:x>0.22688</cdr:x>
      <cdr:y>0.96318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524608"/>
          <a:ext cx="934901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(Mass fraction)</a:t>
          </a:r>
          <a:endParaRPr lang="ja-JP" altLang="en-US" sz="10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0.90638</cdr:x>
      <cdr:y>0.82691</cdr:y>
    </cdr:from>
    <cdr:to>
      <cdr:x>0.95186</cdr:x>
      <cdr:y>0.8969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902" y="2309888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0.90899</cdr:x>
      <cdr:y>0.69322</cdr:y>
    </cdr:from>
    <cdr:to>
      <cdr:x>0.95447</cdr:x>
      <cdr:y>0.76321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642" y="193644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0.9516</cdr:x>
      <cdr:y>0.73128</cdr:y>
    </cdr:from>
    <cdr:to>
      <cdr:x>0.9965</cdr:x>
      <cdr:y>0.80126</cdr:y>
    </cdr:to>
    <cdr:sp macro="" textlink="">
      <cdr:nvSpPr>
        <cdr:cNvPr id="8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1239" y="2042742"/>
          <a:ext cx="185019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0.20769</cdr:x>
      <cdr:y>0.11355</cdr:y>
    </cdr:from>
    <cdr:to>
      <cdr:x>0.2526</cdr:x>
      <cdr:y>0.18354</cdr:y>
    </cdr:to>
    <cdr:sp macro="" textlink="">
      <cdr:nvSpPr>
        <cdr:cNvPr id="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810" y="317188"/>
          <a:ext cx="18506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0.20107</cdr:x>
      <cdr:y>0.82642</cdr:y>
    </cdr:from>
    <cdr:to>
      <cdr:x>0.24861</cdr:x>
      <cdr:y>0.89641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552" y="2308515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0.34212</cdr:x>
      <cdr:y>0.25495</cdr:y>
    </cdr:from>
    <cdr:to>
      <cdr:x>0.43871</cdr:x>
      <cdr:y>0.32743</cdr:y>
    </cdr:to>
    <cdr:sp macro="" textlink="">
      <cdr:nvSpPr>
        <cdr:cNvPr id="1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7979" y="698937"/>
          <a:ext cx="425731" cy="198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n=8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0.58838</cdr:x>
      <cdr:y>0.26909</cdr:y>
    </cdr:from>
    <cdr:to>
      <cdr:x>0.73648</cdr:x>
      <cdr:y>0.34041</cdr:y>
    </cdr:to>
    <cdr:sp macro="" textlink="">
      <cdr:nvSpPr>
        <cdr:cNvPr id="12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3387" y="737702"/>
          <a:ext cx="65278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n1=3.06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0.66753</cdr:x>
      <cdr:y>0.37413</cdr:y>
    </cdr:from>
    <cdr:to>
      <cdr:x>0.81563</cdr:x>
      <cdr:y>0.44432</cdr:y>
    </cdr:to>
    <cdr:sp macro="" textlink="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4512" y="1042040"/>
          <a:ext cx="65549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n2=0.60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0.75548</cdr:x>
      <cdr:y>0.47918</cdr:y>
    </cdr:from>
    <cdr:to>
      <cdr:x>0.90358</cdr:x>
      <cdr:y>0.55049</cdr:y>
    </cdr:to>
    <cdr:sp macro="" textlink="">
      <cdr:nvSpPr>
        <cdr:cNvPr id="14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12" y="1313632"/>
          <a:ext cx="65278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n3=0.07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0.5254</cdr:x>
      <cdr:y>0.44863</cdr:y>
    </cdr:from>
    <cdr:to>
      <cdr:x>0.69125</cdr:x>
      <cdr:y>0.79204</cdr:y>
    </cdr:to>
    <cdr:cxnSp macro="">
      <cdr:nvCxnSpPr>
        <cdr:cNvPr id="18" name="直線コネクタ 17"/>
        <cdr:cNvCxnSpPr/>
      </cdr:nvCxnSpPr>
      <cdr:spPr>
        <a:xfrm xmlns:a="http://schemas.openxmlformats.org/drawingml/2006/main" flipH="1">
          <a:off x="2315818" y="1229905"/>
          <a:ext cx="730989" cy="9414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0.49274</cdr:x>
      <cdr:y>0.33955</cdr:y>
    </cdr:from>
    <cdr:to>
      <cdr:x>0.61586</cdr:x>
      <cdr:y>0.60418</cdr:y>
    </cdr:to>
    <cdr:cxnSp macro="">
      <cdr:nvCxnSpPr>
        <cdr:cNvPr id="19" name="直線コネクタ 18"/>
        <cdr:cNvCxnSpPr/>
      </cdr:nvCxnSpPr>
      <cdr:spPr>
        <a:xfrm xmlns:a="http://schemas.openxmlformats.org/drawingml/2006/main" flipH="1">
          <a:off x="2171836" y="930865"/>
          <a:ext cx="542704" cy="7254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0.63973</cdr:x>
      <cdr:y>0.54964</cdr:y>
    </cdr:from>
    <cdr:to>
      <cdr:x>0.77291</cdr:x>
      <cdr:y>0.83042</cdr:y>
    </cdr:to>
    <cdr:cxnSp macro="">
      <cdr:nvCxnSpPr>
        <cdr:cNvPr id="21" name="直線コネクタ 20"/>
        <cdr:cNvCxnSpPr/>
      </cdr:nvCxnSpPr>
      <cdr:spPr>
        <a:xfrm xmlns:a="http://schemas.openxmlformats.org/drawingml/2006/main" flipH="1">
          <a:off x="2819757" y="1506795"/>
          <a:ext cx="587007" cy="7697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0.24999</cdr:x>
      <cdr:y>0.55169</cdr:y>
    </cdr:from>
    <cdr:to>
      <cdr:x>0.2956</cdr:x>
      <cdr:y>0.62264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677" y="152018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0.81751</cdr:x>
      <cdr:y>0.58132</cdr:y>
    </cdr:from>
    <cdr:to>
      <cdr:x>0.86115</cdr:x>
      <cdr:y>0.65227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135" y="1601842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0.25264</cdr:x>
      <cdr:y>0.70764</cdr:y>
    </cdr:from>
    <cdr:to>
      <cdr:x>0.32258</cdr:x>
      <cdr:y>0.7933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085046" y="1949900"/>
          <a:ext cx="300409" cy="236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0.24747</cdr:x>
      <cdr:y>0.83303</cdr:y>
    </cdr:from>
    <cdr:to>
      <cdr:x>0.29308</cdr:x>
      <cdr:y>0.90398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2869" y="2295415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0.88402</cdr:x>
      <cdr:y>0.84226</cdr:y>
    </cdr:from>
    <cdr:to>
      <cdr:x>0.92766</cdr:x>
      <cdr:y>0.91321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775" y="2320857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0.89699</cdr:x>
      <cdr:y>0.6963</cdr:y>
    </cdr:from>
    <cdr:to>
      <cdr:x>0.94063</cdr:x>
      <cdr:y>0.76725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479" y="191867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0.94249</cdr:x>
      <cdr:y>0.74616</cdr:y>
    </cdr:from>
    <cdr:to>
      <cdr:x>0.98989</cdr:x>
      <cdr:y>0.81711</cdr:y>
    </cdr:to>
    <cdr:sp macro="" textlink="">
      <cdr:nvSpPr>
        <cdr:cNvPr id="8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7909" y="2056053"/>
          <a:ext cx="203578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0.56565</cdr:x>
      <cdr:y>0.13391</cdr:y>
    </cdr:from>
    <cdr:to>
      <cdr:x>0.89068</cdr:x>
      <cdr:y>0.20486</cdr:y>
    </cdr:to>
    <cdr:sp macro="" textlink="">
      <cdr:nvSpPr>
        <cdr:cNvPr id="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9415" y="368991"/>
          <a:ext cx="139598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COCO/ChemSep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0.01154</cdr:x>
      <cdr:y>0.86388</cdr:y>
    </cdr:from>
    <cdr:to>
      <cdr:x>0.2304</cdr:x>
      <cdr:y>0.90655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2" y="3359811"/>
          <a:ext cx="875624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(Mass fraction)</a:t>
          </a:r>
          <a:endParaRPr lang="ja-JP" altLang="en-US" sz="10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0.24714</cdr:x>
      <cdr:y>0.08402</cdr:y>
    </cdr:from>
    <cdr:to>
      <cdr:x>0.29391</cdr:x>
      <cdr:y>0.15497</cdr:y>
    </cdr:to>
    <cdr:sp macro="" textlink="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443" y="231509"/>
          <a:ext cx="20086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765425</xdr:colOff>
      <xdr:row>16</xdr:row>
      <xdr:rowOff>153742</xdr:rowOff>
    </xdr:from>
    <xdr:to>
      <xdr:col>8</xdr:col>
      <xdr:colOff>218250</xdr:colOff>
      <xdr:row>32</xdr:row>
      <xdr:rowOff>95035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503759</xdr:colOff>
      <xdr:row>17</xdr:row>
      <xdr:rowOff>136708</xdr:rowOff>
    </xdr:from>
    <xdr:to>
      <xdr:col>15</xdr:col>
      <xdr:colOff>320623</xdr:colOff>
      <xdr:row>33</xdr:row>
      <xdr:rowOff>48843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129887</xdr:colOff>
      <xdr:row>44</xdr:row>
      <xdr:rowOff>138545</xdr:rowOff>
    </xdr:from>
    <xdr:to>
      <xdr:col>6</xdr:col>
      <xdr:colOff>415635</xdr:colOff>
      <xdr:row>51</xdr:row>
      <xdr:rowOff>164522</xdr:rowOff>
    </xdr:to>
    <xdr:pic>
      <xdr:nvPicPr>
        <xdr:cNvPr id="4" name="図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1837" y="6869545"/>
          <a:ext cx="3962398" cy="1270577"/>
        </a:xfrm>
        <a:prstGeom prst="rect">
          <a:avLst/>
        </a:prstGeom>
      </xdr:spPr>
    </xdr:pic>
    <xdr:clientData/>
  </xdr:twoCellAnchor>
  <xdr:twoCellAnchor editAs="oneCell">
    <xdr:from>
      <xdr:col>7</xdr:col>
      <xdr:colOff>362006</xdr:colOff>
      <xdr:row>35</xdr:row>
      <xdr:rowOff>41046</xdr:rowOff>
    </xdr:from>
    <xdr:to>
      <xdr:col>9</xdr:col>
      <xdr:colOff>421298</xdr:colOff>
      <xdr:row>44</xdr:row>
      <xdr:rowOff>53617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20708" y="5224844"/>
          <a:ext cx="1488042" cy="1606177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0.20867</cdr:x>
      <cdr:y>0.54256</cdr:y>
    </cdr:from>
    <cdr:to>
      <cdr:x>0.25621</cdr:x>
      <cdr:y>0.61255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867" y="1515588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0.82964</cdr:x>
      <cdr:y>0.5868</cdr:y>
    </cdr:from>
    <cdr:to>
      <cdr:x>0.87512</cdr:x>
      <cdr:y>0.65679</cdr:y>
    </cdr:to>
    <cdr:sp macro="" textlink="">
      <cdr:nvSpPr>
        <cdr:cNvPr id="3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8685" y="163917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0.20675</cdr:x>
      <cdr:y>0.70065</cdr:y>
    </cdr:from>
    <cdr:to>
      <cdr:x>0.27236</cdr:x>
      <cdr:y>0.76039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51931" y="1957198"/>
          <a:ext cx="270358" cy="16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</cdr:x>
      <cdr:y>0.90378</cdr:y>
    </cdr:from>
    <cdr:to>
      <cdr:x>0.22688</cdr:x>
      <cdr:y>0.96606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408091"/>
          <a:ext cx="889880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(Mole fraction)</a:t>
          </a:r>
          <a:endParaRPr lang="ja-JP" altLang="en-US" sz="10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0.90638</cdr:x>
      <cdr:y>0.82691</cdr:y>
    </cdr:from>
    <cdr:to>
      <cdr:x>0.95186</cdr:x>
      <cdr:y>0.8969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902" y="2309888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0.90899</cdr:x>
      <cdr:y>0.69322</cdr:y>
    </cdr:from>
    <cdr:to>
      <cdr:x>0.95447</cdr:x>
      <cdr:y>0.76321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5642" y="1936441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0.9516</cdr:x>
      <cdr:y>0.73128</cdr:y>
    </cdr:from>
    <cdr:to>
      <cdr:x>0.9965</cdr:x>
      <cdr:y>0.80126</cdr:y>
    </cdr:to>
    <cdr:sp macro="" textlink="">
      <cdr:nvSpPr>
        <cdr:cNvPr id="8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21239" y="2042742"/>
          <a:ext cx="185019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0.20769</cdr:x>
      <cdr:y>0.11355</cdr:y>
    </cdr:from>
    <cdr:to>
      <cdr:x>0.2526</cdr:x>
      <cdr:y>0.18354</cdr:y>
    </cdr:to>
    <cdr:sp macro="" textlink="">
      <cdr:nvSpPr>
        <cdr:cNvPr id="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810" y="317188"/>
          <a:ext cx="185060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0.20107</cdr:x>
      <cdr:y>0.82642</cdr:y>
    </cdr:from>
    <cdr:to>
      <cdr:x>0.24861</cdr:x>
      <cdr:y>0.89641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552" y="2308515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0.24999</cdr:x>
      <cdr:y>0.55169</cdr:y>
    </cdr:from>
    <cdr:to>
      <cdr:x>0.2956</cdr:x>
      <cdr:y>0.62264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677" y="1520186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0.81751</cdr:x>
      <cdr:y>0.58132</cdr:y>
    </cdr:from>
    <cdr:to>
      <cdr:x>0.86115</cdr:x>
      <cdr:y>0.65227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135" y="1601842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0.25264</cdr:x>
      <cdr:y>0.70764</cdr:y>
    </cdr:from>
    <cdr:to>
      <cdr:x>0.32258</cdr:x>
      <cdr:y>0.7933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085046" y="1949900"/>
          <a:ext cx="300409" cy="236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0.24747</cdr:x>
      <cdr:y>0.83303</cdr:y>
    </cdr:from>
    <cdr:to>
      <cdr:x>0.29308</cdr:x>
      <cdr:y>0.90398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2869" y="2295415"/>
          <a:ext cx="195887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0.88402</cdr:x>
      <cdr:y>0.84226</cdr:y>
    </cdr:from>
    <cdr:to>
      <cdr:x>0.92766</cdr:x>
      <cdr:y>0.91321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775" y="2320857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0.89699</cdr:x>
      <cdr:y>0.6963</cdr:y>
    </cdr:from>
    <cdr:to>
      <cdr:x>0.94063</cdr:x>
      <cdr:y>0.76725</cdr:y>
    </cdr:to>
    <cdr:sp macro="" textlink="">
      <cdr:nvSpPr>
        <cdr:cNvPr id="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2479" y="1918673"/>
          <a:ext cx="18742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0.94249</cdr:x>
      <cdr:y>0.74616</cdr:y>
    </cdr:from>
    <cdr:to>
      <cdr:x>0.98989</cdr:x>
      <cdr:y>0.81711</cdr:y>
    </cdr:to>
    <cdr:sp macro="" textlink="">
      <cdr:nvSpPr>
        <cdr:cNvPr id="8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47909" y="2056053"/>
          <a:ext cx="203578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0.67497</cdr:x>
      <cdr:y>0.26349</cdr:y>
    </cdr:from>
    <cdr:to>
      <cdr:x>1</cdr:x>
      <cdr:y>0.40426</cdr:y>
    </cdr:to>
    <cdr:sp macro="" textlink="">
      <cdr:nvSpPr>
        <cdr:cNvPr id="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6621" y="697266"/>
          <a:ext cx="1327443" cy="372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COCO/ChemSep</a:t>
          </a:r>
        </a:p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Modified UNIFAC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0.01154</cdr:x>
      <cdr:y>0.86388</cdr:y>
    </cdr:from>
    <cdr:to>
      <cdr:x>0.21862</cdr:x>
      <cdr:y>0.92685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09" y="2276590"/>
          <a:ext cx="847155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(Mole fraction)</a:t>
          </a:r>
          <a:endParaRPr lang="ja-JP" altLang="en-US" sz="10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0.24714</cdr:x>
      <cdr:y>0.08402</cdr:y>
    </cdr:from>
    <cdr:to>
      <cdr:x>0.29391</cdr:x>
      <cdr:y>0.15497</cdr:y>
    </cdr:to>
    <cdr:sp macro="" textlink="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443" y="231509"/>
          <a:ext cx="20086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F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0.5068</cdr:x>
      <cdr:y>0.06722</cdr:y>
    </cdr:from>
    <cdr:to>
      <cdr:x>0.88232</cdr:x>
      <cdr:y>0.1411</cdr:y>
    </cdr:to>
    <cdr:sp macro="" textlink="">
      <cdr:nvSpPr>
        <cdr:cNvPr id="12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9786" y="177893"/>
          <a:ext cx="1533684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Equilibrium DATA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0.41494</cdr:x>
      <cdr:y>0.12047</cdr:y>
    </cdr:from>
    <cdr:to>
      <cdr:x>0.57975</cdr:x>
      <cdr:y>0.26205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1697483" y="317470"/>
          <a:ext cx="674222" cy="3731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0.73338</cdr:x>
      <cdr:y>0.40426</cdr:y>
    </cdr:from>
    <cdr:to>
      <cdr:x>0.83748</cdr:x>
      <cdr:y>0.64093</cdr:y>
    </cdr:to>
    <cdr:cxnSp macro="">
      <cdr:nvCxnSpPr>
        <cdr:cNvPr id="15" name="直線コネクタ 14"/>
        <cdr:cNvCxnSpPr>
          <a:endCxn xmlns:a="http://schemas.openxmlformats.org/drawingml/2006/main" id="9" idx="2"/>
        </cdr:cNvCxnSpPr>
      </cdr:nvCxnSpPr>
      <cdr:spPr>
        <a:xfrm xmlns:a="http://schemas.openxmlformats.org/drawingml/2006/main" flipV="1">
          <a:off x="3000175" y="1065350"/>
          <a:ext cx="425894" cy="62369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2"/>
  <sheetViews>
    <sheetView zoomScaleNormal="100" workbookViewId="0">
      <selection activeCell="C18" sqref="C18"/>
    </sheetView>
  </sheetViews>
  <sheetFormatPr defaultColWidth="12" defaultRowHeight="14.4" x14ac:dyDescent="0.15"/>
  <cols>
    <col min="1" max="1" width="7.140625" style="1" customWidth="1"/>
    <col min="2" max="2" width="12.7109375" style="1" customWidth="1"/>
    <col min="3" max="3" width="15.42578125" style="1" customWidth="1"/>
    <col min="4" max="4" width="13.28515625" style="1" customWidth="1"/>
    <col min="5" max="5" width="15.85546875" style="1" customWidth="1"/>
    <col min="6" max="6" width="15.140625" style="1" customWidth="1"/>
    <col min="7" max="7" width="12.28515625" style="1" customWidth="1"/>
    <col min="8" max="8" width="16.140625" style="1" customWidth="1"/>
    <col min="9" max="16" width="12" style="1"/>
    <col min="17" max="17" width="17.140625" style="1" customWidth="1"/>
    <col min="18" max="16384" width="12" style="1"/>
  </cols>
  <sheetData>
    <row r="1" spans="1:27" ht="17.25" customHeight="1" x14ac:dyDescent="0.15">
      <c r="A1" s="33" t="s">
        <v>12</v>
      </c>
      <c r="Q1" s="1" t="s">
        <v>74</v>
      </c>
      <c r="T1" s="1" t="s">
        <v>75</v>
      </c>
      <c r="X1" s="1">
        <v>0.2</v>
      </c>
      <c r="Y1" s="1">
        <v>0.8</v>
      </c>
      <c r="Z1" s="1">
        <v>0</v>
      </c>
      <c r="AA1" s="1">
        <v>0.7</v>
      </c>
    </row>
    <row r="2" spans="1:27" ht="10.199999999999999" customHeight="1" x14ac:dyDescent="0.15">
      <c r="C2" s="34" t="s">
        <v>6</v>
      </c>
      <c r="D2" s="3"/>
      <c r="E2" s="4"/>
      <c r="F2" s="34" t="s">
        <v>7</v>
      </c>
      <c r="G2" s="3"/>
      <c r="H2" s="4"/>
      <c r="Q2" s="2" t="s">
        <v>6</v>
      </c>
      <c r="R2" s="3" t="s">
        <v>8</v>
      </c>
      <c r="S2" s="4"/>
      <c r="T2" s="2" t="s">
        <v>7</v>
      </c>
      <c r="U2" s="3"/>
      <c r="V2" s="4"/>
      <c r="X2" s="1">
        <v>1</v>
      </c>
      <c r="Y2" s="1">
        <v>0</v>
      </c>
      <c r="Z2" s="1">
        <v>1</v>
      </c>
      <c r="AA2" s="1">
        <v>0</v>
      </c>
    </row>
    <row r="3" spans="1:27" ht="10.199999999999999" customHeight="1" x14ac:dyDescent="0.15">
      <c r="A3" s="19" t="s">
        <v>0</v>
      </c>
      <c r="B3" s="19" t="s">
        <v>1</v>
      </c>
      <c r="C3" s="28" t="s">
        <v>3</v>
      </c>
      <c r="D3" s="28" t="s">
        <v>5</v>
      </c>
      <c r="E3" s="28" t="s">
        <v>2</v>
      </c>
      <c r="F3" s="28" t="s">
        <v>3</v>
      </c>
      <c r="G3" s="28" t="s">
        <v>4</v>
      </c>
      <c r="H3" s="28" t="s">
        <v>2</v>
      </c>
      <c r="Q3" s="5" t="s">
        <v>3</v>
      </c>
      <c r="R3" s="5" t="s">
        <v>5</v>
      </c>
      <c r="S3" s="5" t="s">
        <v>2</v>
      </c>
      <c r="T3" s="5" t="s">
        <v>3</v>
      </c>
      <c r="U3" s="5" t="s">
        <v>4</v>
      </c>
      <c r="V3" s="5" t="s">
        <v>2</v>
      </c>
      <c r="X3" s="1" t="s">
        <v>72</v>
      </c>
    </row>
    <row r="4" spans="1:27" ht="10.199999999999999" customHeight="1" x14ac:dyDescent="0.15">
      <c r="A4" s="29">
        <v>0</v>
      </c>
      <c r="B4" s="29">
        <v>0</v>
      </c>
      <c r="C4" s="30">
        <v>0</v>
      </c>
      <c r="D4" s="31">
        <v>0.9929</v>
      </c>
      <c r="E4" s="31">
        <v>7.1000000000000004E-3</v>
      </c>
      <c r="F4" s="31">
        <v>0</v>
      </c>
      <c r="G4" s="31">
        <v>8.8000000000000005E-3</v>
      </c>
      <c r="H4" s="31">
        <v>0.99119999999999997</v>
      </c>
      <c r="I4" s="6"/>
      <c r="P4" s="1" t="s">
        <v>9</v>
      </c>
      <c r="Q4" s="1" t="s">
        <v>10</v>
      </c>
      <c r="T4" s="1" t="s">
        <v>11</v>
      </c>
    </row>
    <row r="5" spans="1:27" ht="10.199999999999999" customHeight="1" x14ac:dyDescent="0.15">
      <c r="A5" s="29">
        <v>1</v>
      </c>
      <c r="B5" s="29">
        <v>1</v>
      </c>
      <c r="C5" s="32">
        <v>9.2899999999999996E-2</v>
      </c>
      <c r="D5" s="32">
        <v>0.89780000000000004</v>
      </c>
      <c r="E5" s="32">
        <v>9.2999999999999992E-3</v>
      </c>
      <c r="F5" s="32">
        <v>4.7899999999999998E-2</v>
      </c>
      <c r="G5" s="32">
        <v>1.0999999999999999E-2</v>
      </c>
      <c r="H5" s="32">
        <v>0.94110000000000005</v>
      </c>
      <c r="I5" s="6"/>
      <c r="P5" s="1" t="s">
        <v>59</v>
      </c>
      <c r="Q5" s="1">
        <v>0.71599999999999997</v>
      </c>
      <c r="R5" s="1">
        <v>0.28399999999999997</v>
      </c>
      <c r="W5" s="1" t="s">
        <v>59</v>
      </c>
      <c r="X5" s="1">
        <v>76.319999999999993</v>
      </c>
    </row>
    <row r="6" spans="1:27" ht="10.199999999999999" customHeight="1" x14ac:dyDescent="0.15">
      <c r="A6" s="29">
        <v>2</v>
      </c>
      <c r="B6" s="29">
        <v>2</v>
      </c>
      <c r="C6" s="32">
        <v>0.18360000000000001</v>
      </c>
      <c r="D6" s="32">
        <v>0.80500000000000005</v>
      </c>
      <c r="E6" s="32">
        <v>1.14E-2</v>
      </c>
      <c r="F6" s="32">
        <v>9.7199999999999995E-2</v>
      </c>
      <c r="G6" s="32">
        <v>1.12E-2</v>
      </c>
      <c r="H6" s="32">
        <v>0.89149999999999996</v>
      </c>
      <c r="I6" s="6"/>
      <c r="P6" s="1" t="s">
        <v>58</v>
      </c>
      <c r="Q6" s="1">
        <v>0.2903</v>
      </c>
      <c r="R6" s="1">
        <v>0.68600000000000005</v>
      </c>
      <c r="S6" s="1">
        <v>2.3699999999999999E-2</v>
      </c>
      <c r="T6" s="22">
        <v>0.16</v>
      </c>
      <c r="U6" s="22">
        <v>3.2000000000000001E-2</v>
      </c>
      <c r="V6" s="22">
        <v>0.80800000000000005</v>
      </c>
      <c r="W6" s="1" t="s">
        <v>58</v>
      </c>
      <c r="Y6" s="1">
        <v>341.96</v>
      </c>
    </row>
    <row r="7" spans="1:27" ht="10.199999999999999" customHeight="1" x14ac:dyDescent="0.15">
      <c r="A7" s="29">
        <v>3</v>
      </c>
      <c r="B7" s="29">
        <v>3</v>
      </c>
      <c r="C7" s="32">
        <v>0.29980000000000001</v>
      </c>
      <c r="D7" s="32">
        <v>0.67920000000000003</v>
      </c>
      <c r="E7" s="32">
        <v>2.1000000000000001E-2</v>
      </c>
      <c r="F7" s="32">
        <v>0.1583</v>
      </c>
      <c r="G7" s="32">
        <v>1.78E-2</v>
      </c>
      <c r="H7" s="32">
        <v>0.82389999999999997</v>
      </c>
      <c r="I7" s="6"/>
      <c r="P7" s="1" t="s">
        <v>57</v>
      </c>
      <c r="Q7" s="1">
        <v>4.8099999999999997E-2</v>
      </c>
      <c r="R7" s="1">
        <v>0.94399999999999995</v>
      </c>
      <c r="S7" s="1">
        <v>7.9000000000000008E-3</v>
      </c>
      <c r="T7" s="1">
        <v>2.4E-2</v>
      </c>
      <c r="U7" s="1">
        <v>2.3E-2</v>
      </c>
      <c r="V7" s="1">
        <v>0.95199999999999996</v>
      </c>
      <c r="W7" s="1" t="s">
        <v>57</v>
      </c>
    </row>
    <row r="8" spans="1:27" ht="10.199999999999999" customHeight="1" x14ac:dyDescent="0.15">
      <c r="A8" s="29">
        <v>4</v>
      </c>
      <c r="B8" s="29">
        <v>4</v>
      </c>
      <c r="C8" s="32">
        <v>0.36499999999999999</v>
      </c>
      <c r="D8" s="32">
        <v>0.61029999999999995</v>
      </c>
      <c r="E8" s="32">
        <v>2.47E-2</v>
      </c>
      <c r="F8" s="32">
        <v>0.21479999999999999</v>
      </c>
      <c r="G8" s="32">
        <v>2.06E-2</v>
      </c>
      <c r="H8" s="32">
        <v>0.76459999999999995</v>
      </c>
      <c r="I8" s="6"/>
      <c r="P8" s="1" t="s">
        <v>56</v>
      </c>
      <c r="Q8" s="22">
        <v>5.4999999999999997E-3</v>
      </c>
      <c r="R8" s="22">
        <v>0.98799999999999999</v>
      </c>
      <c r="S8" s="22">
        <v>6.4999999999999997E-3</v>
      </c>
      <c r="T8" s="1">
        <v>3.0000000000000001E-3</v>
      </c>
      <c r="U8" s="1">
        <v>2.1999999999999999E-2</v>
      </c>
      <c r="V8" s="1">
        <v>0.97599999999999998</v>
      </c>
      <c r="W8" s="1" t="s">
        <v>56</v>
      </c>
      <c r="X8" s="1">
        <v>10.76</v>
      </c>
    </row>
    <row r="9" spans="1:27" ht="10.199999999999999" customHeight="1" x14ac:dyDescent="0.15">
      <c r="A9" s="29">
        <v>5</v>
      </c>
      <c r="B9" s="29">
        <v>5</v>
      </c>
      <c r="C9" s="32">
        <v>0.38600000000000001</v>
      </c>
      <c r="D9" s="32">
        <v>0.57899999999999996</v>
      </c>
      <c r="E9" s="32">
        <v>3.5000000000000003E-2</v>
      </c>
      <c r="F9" s="32">
        <v>0.23039999999999999</v>
      </c>
      <c r="G9" s="32">
        <v>2.1299999999999999E-2</v>
      </c>
      <c r="H9" s="32">
        <v>0.74829999999999997</v>
      </c>
      <c r="I9" s="6"/>
      <c r="P9" s="1" t="s">
        <v>60</v>
      </c>
      <c r="V9" s="1">
        <v>1</v>
      </c>
      <c r="W9" s="1" t="s">
        <v>60</v>
      </c>
      <c r="Y9" s="1">
        <v>276.39999999999998</v>
      </c>
    </row>
    <row r="10" spans="1:27" ht="10.199999999999999" customHeight="1" x14ac:dyDescent="0.15">
      <c r="A10" s="29">
        <v>6</v>
      </c>
      <c r="B10" s="29">
        <v>6</v>
      </c>
      <c r="C10" s="32">
        <v>0.47499999999999998</v>
      </c>
      <c r="D10" s="32">
        <v>0.47220000000000001</v>
      </c>
      <c r="E10" s="32">
        <v>5.28E-2</v>
      </c>
      <c r="F10" s="32">
        <v>0.29010000000000002</v>
      </c>
      <c r="G10" s="32">
        <v>2.5000000000000001E-2</v>
      </c>
      <c r="H10" s="32">
        <v>0.68489999999999995</v>
      </c>
      <c r="I10" s="6"/>
      <c r="Q10" s="1" t="s">
        <v>76</v>
      </c>
      <c r="R10" s="1">
        <f>T6*Y6/(X5*Q5)</f>
        <v>1.0012531768619048</v>
      </c>
    </row>
    <row r="11" spans="1:27" ht="10.199999999999999" customHeight="1" x14ac:dyDescent="0.15">
      <c r="A11" s="29">
        <v>7</v>
      </c>
      <c r="B11" s="29">
        <v>7</v>
      </c>
      <c r="C11" s="32">
        <v>0.52690000000000003</v>
      </c>
      <c r="D11" s="32">
        <v>0.40899999999999997</v>
      </c>
      <c r="E11" s="32">
        <v>6.4100000000000004E-2</v>
      </c>
      <c r="F11" s="32">
        <v>0.32400000000000001</v>
      </c>
      <c r="G11" s="32">
        <v>2.9100000000000001E-2</v>
      </c>
      <c r="H11" s="32">
        <v>0.64700000000000002</v>
      </c>
      <c r="I11" s="6"/>
    </row>
    <row r="12" spans="1:27" ht="10.199999999999999" customHeight="1" x14ac:dyDescent="0.15">
      <c r="A12" s="29">
        <v>8</v>
      </c>
      <c r="B12" s="29">
        <v>8</v>
      </c>
      <c r="C12" s="32">
        <v>0.57120000000000004</v>
      </c>
      <c r="D12" s="32">
        <v>0.31669999999999998</v>
      </c>
      <c r="E12" s="32">
        <v>0.11210000000000001</v>
      </c>
      <c r="F12" s="32">
        <v>0.39500000000000002</v>
      </c>
      <c r="G12" s="32">
        <v>4.1799999999999997E-2</v>
      </c>
      <c r="H12" s="32">
        <v>0.56320000000000003</v>
      </c>
      <c r="I12" s="6"/>
    </row>
    <row r="13" spans="1:27" ht="5.4" customHeight="1" x14ac:dyDescent="0.15">
      <c r="A13" s="7"/>
      <c r="B13" s="7"/>
      <c r="C13" s="8"/>
      <c r="D13" s="8"/>
      <c r="E13" s="8"/>
      <c r="F13" s="8"/>
      <c r="G13" s="8"/>
      <c r="H13" s="8"/>
      <c r="I13" s="8"/>
    </row>
    <row r="14" spans="1:27" ht="5.4" customHeight="1" x14ac:dyDescent="0.15">
      <c r="A14" s="7"/>
      <c r="B14" s="7"/>
      <c r="C14" s="8"/>
      <c r="D14" s="8"/>
      <c r="E14" s="8"/>
      <c r="F14" s="8"/>
      <c r="G14" s="8"/>
      <c r="H14" s="8"/>
      <c r="I14" s="8"/>
    </row>
    <row r="15" spans="1:27" ht="5.4" customHeight="1" x14ac:dyDescent="0.15">
      <c r="A15" s="7"/>
      <c r="B15" s="7"/>
      <c r="C15" s="8"/>
      <c r="D15" s="8"/>
      <c r="E15" s="8"/>
      <c r="F15" s="8"/>
      <c r="G15" s="8"/>
      <c r="H15" s="8"/>
      <c r="I15" s="8"/>
    </row>
    <row r="16" spans="1:27" ht="5.4" customHeight="1" thickBot="1" x14ac:dyDescent="0.2">
      <c r="A16" s="7"/>
      <c r="B16" s="7"/>
      <c r="C16" s="8"/>
      <c r="D16" s="8"/>
      <c r="E16" s="8"/>
      <c r="F16" s="8"/>
      <c r="G16" s="8"/>
      <c r="H16" s="8"/>
      <c r="I16" s="8"/>
    </row>
    <row r="17" spans="1:26" ht="13.95" customHeight="1" x14ac:dyDescent="0.15">
      <c r="A17" s="9" t="s">
        <v>13</v>
      </c>
      <c r="B17" s="10" t="s">
        <v>14</v>
      </c>
      <c r="C17" s="10" t="s">
        <v>15</v>
      </c>
      <c r="D17" s="10"/>
      <c r="E17" s="10" t="s">
        <v>16</v>
      </c>
      <c r="F17" s="10" t="s">
        <v>17</v>
      </c>
      <c r="G17" s="10"/>
      <c r="H17" s="11" t="s">
        <v>18</v>
      </c>
      <c r="I17" s="7"/>
    </row>
    <row r="18" spans="1:26" ht="13.95" customHeight="1" thickBot="1" x14ac:dyDescent="0.2">
      <c r="A18" s="12">
        <f>ROUNDDOWN(B18,0)</f>
        <v>3</v>
      </c>
      <c r="B18" s="13">
        <f>B29</f>
        <v>3.0629395709027731</v>
      </c>
      <c r="C18" s="14">
        <f>VLOOKUP(A18,A4:H16,3)+(B18-A18)*(VLOOKUP(A18+1,A4:H16,3)-VLOOKUP(A18,A4:H16,3))</f>
        <v>0.30390366002286084</v>
      </c>
      <c r="D18" s="14">
        <f>VLOOKUP(A18,A4:H16,4)+(B18-A18)*(VLOOKUP(A18+1,A4:H16,4)-VLOOKUP(A18,A4:H16,4))</f>
        <v>0.67486346356479898</v>
      </c>
      <c r="E18" s="14">
        <f>VLOOKUP(A18,A4:H16,5)+(B18-A18)*(VLOOKUP(A18+1,A4:H16,5)-VLOOKUP(A18,A4:H16,5))</f>
        <v>2.123287641234026E-2</v>
      </c>
      <c r="F18" s="14">
        <f>VLOOKUP(A18,A4:H16,6)+(B18-A18)*(VLOOKUP(A18+1,A4:H16,6)-VLOOKUP(A18,A4:H16,6))</f>
        <v>0.16185608575600668</v>
      </c>
      <c r="G18" s="14">
        <f>VLOOKUP(A18,A4:H16,7)+(B18-A18)*(VLOOKUP(A18+1,A4:H16,7)-VLOOKUP(A18,A4:H16,7))</f>
        <v>1.7976230798527764E-2</v>
      </c>
      <c r="H18" s="15">
        <f>VLOOKUP(A18,A4:H16,8)+(B18-A18)*(VLOOKUP(A18+1,A4:H16,8)-VLOOKUP(A18,A4:H16,8))</f>
        <v>0.82016768344546553</v>
      </c>
      <c r="I18" s="7"/>
      <c r="P18" s="1" t="s">
        <v>68</v>
      </c>
    </row>
    <row r="19" spans="1:26" ht="13.95" customHeight="1" x14ac:dyDescent="0.15">
      <c r="A19" s="9" t="s">
        <v>19</v>
      </c>
      <c r="B19" s="16" t="s">
        <v>20</v>
      </c>
      <c r="C19" s="17" t="s">
        <v>21</v>
      </c>
      <c r="D19" s="17"/>
      <c r="E19" s="17" t="s">
        <v>22</v>
      </c>
      <c r="F19" s="17" t="s">
        <v>23</v>
      </c>
      <c r="G19" s="17"/>
      <c r="H19" s="18" t="s">
        <v>24</v>
      </c>
      <c r="I19" s="7"/>
      <c r="P19" s="22" t="s">
        <v>69</v>
      </c>
      <c r="Z19" s="1" t="s">
        <v>66</v>
      </c>
    </row>
    <row r="20" spans="1:26" ht="13.95" customHeight="1" thickBot="1" x14ac:dyDescent="0.2">
      <c r="A20" s="12">
        <f>ROUNDDOWN(B20,0)</f>
        <v>0</v>
      </c>
      <c r="B20" s="13">
        <f>B32</f>
        <v>0.59681964166043733</v>
      </c>
      <c r="C20" s="14">
        <f>VLOOKUP(A20,A4:H16,3)+(B20-A20)*(VLOOKUP(A20+1,A4:H16,3)-VLOOKUP(A20,A4:H16,3))</f>
        <v>5.5444544710254624E-2</v>
      </c>
      <c r="D20" s="14">
        <f>VLOOKUP(A20,A4:H16,4)+(B20-A20)*(VLOOKUP(A20+1,A4:H16,4)-VLOOKUP(A20,A4:H16,4))</f>
        <v>0.93614245207809244</v>
      </c>
      <c r="E20" s="14">
        <f>VLOOKUP(A20,A4:H16,5)+(B20-A20)*(VLOOKUP(A20+1,A4:H16,5)-VLOOKUP(A20,A4:H16,5))</f>
        <v>8.4130032116529613E-3</v>
      </c>
      <c r="F20" s="14">
        <f>VLOOKUP(A20,A4:H16,6)+(B20-A20)*(VLOOKUP(A20+1,A4:H16,6)-VLOOKUP(A20,A4:H16,6))</f>
        <v>2.8587660835534948E-2</v>
      </c>
      <c r="G20" s="14">
        <f>VLOOKUP(A20,A4:H16,7)+(B20-A20)*(VLOOKUP(A20+1,A4:H16,7)-VLOOKUP(A20,A4:H16,7))</f>
        <v>1.0113003211652961E-2</v>
      </c>
      <c r="H20" s="15">
        <f>VLOOKUP(A20,A4:H16,8)+(B20-A20)*(VLOOKUP(A20+1,A4:H16,8)-VLOOKUP(A20,A4:H16,8))</f>
        <v>0.96129933595281214</v>
      </c>
      <c r="I20" s="7"/>
      <c r="P20" s="1" t="s">
        <v>67</v>
      </c>
      <c r="T20" s="1" t="s">
        <v>61</v>
      </c>
    </row>
    <row r="21" spans="1:26" ht="13.95" customHeight="1" x14ac:dyDescent="0.15">
      <c r="A21" s="9" t="s">
        <v>25</v>
      </c>
      <c r="B21" s="16" t="s">
        <v>26</v>
      </c>
      <c r="C21" s="17" t="s">
        <v>27</v>
      </c>
      <c r="D21" s="17"/>
      <c r="E21" s="17" t="s">
        <v>28</v>
      </c>
      <c r="F21" s="17" t="s">
        <v>29</v>
      </c>
      <c r="G21" s="17"/>
      <c r="H21" s="18" t="s">
        <v>30</v>
      </c>
      <c r="I21" s="7"/>
      <c r="Z21" s="1" t="s">
        <v>66</v>
      </c>
    </row>
    <row r="22" spans="1:26" ht="13.95" customHeight="1" thickBot="1" x14ac:dyDescent="0.2">
      <c r="A22" s="12">
        <f>ROUNDDOWN(B22,0)</f>
        <v>0</v>
      </c>
      <c r="B22" s="13">
        <f>B35</f>
        <v>7.2047532329289787E-2</v>
      </c>
      <c r="C22" s="14">
        <f>VLOOKUP(A22,A4:H16,3)+(B22-A22)*(VLOOKUP(A22+1,A4:H16,3)-VLOOKUP(A22,A4:H16,3))</f>
        <v>6.6932157533910212E-3</v>
      </c>
      <c r="D22" s="14">
        <f>VLOOKUP(A22,A4:H16,4)+(B22-A22)*(VLOOKUP(A22+1,A4:H16,4)-VLOOKUP(A22,A4:H16,4))</f>
        <v>0.98604827967548458</v>
      </c>
      <c r="E22" s="14">
        <f>VLOOKUP(A22,A4:H16,5)+(B22-A22)*(VLOOKUP(A22+1,A4:H16,5)-VLOOKUP(A22,A4:H16,5))</f>
        <v>7.2585045711244375E-3</v>
      </c>
      <c r="F22" s="14">
        <f>VLOOKUP(A22,A4:H16,6)+(B22-A22)*(VLOOKUP(A22+1,A4:H16,6)-VLOOKUP(A22,A4:H16,6))</f>
        <v>3.4510767985729807E-3</v>
      </c>
      <c r="G22" s="14">
        <f>VLOOKUP(A22,A4:H16,7)+(B22-A22)*(VLOOKUP(A22+1,A4:H16,7)-VLOOKUP(A22,A4:H16,7))</f>
        <v>8.9585045711244385E-3</v>
      </c>
      <c r="H22" s="15">
        <f>VLOOKUP(A22,A4:H16,8)+(B22-A22)*(VLOOKUP(A22+1,A4:H16,8)-VLOOKUP(A22,A4:H16,8))</f>
        <v>0.9875904186303025</v>
      </c>
      <c r="I22" s="7"/>
      <c r="P22" s="1" t="s">
        <v>62</v>
      </c>
      <c r="Q22" s="1" t="s">
        <v>63</v>
      </c>
      <c r="R22" s="1" t="s">
        <v>64</v>
      </c>
      <c r="S22" s="1" t="s">
        <v>65</v>
      </c>
      <c r="T22" s="1" t="s">
        <v>63</v>
      </c>
      <c r="U22" s="1" t="s">
        <v>64</v>
      </c>
      <c r="V22" s="1" t="s">
        <v>65</v>
      </c>
      <c r="Z22" s="1" t="s">
        <v>66</v>
      </c>
    </row>
    <row r="23" spans="1:26" ht="11.25" customHeight="1" x14ac:dyDescent="0.15">
      <c r="A23" s="19" t="s">
        <v>31</v>
      </c>
      <c r="B23" s="19">
        <v>76.3</v>
      </c>
      <c r="C23" s="19" t="s">
        <v>50</v>
      </c>
      <c r="D23" s="19"/>
      <c r="E23" s="19"/>
      <c r="F23" s="19"/>
      <c r="G23" s="19"/>
      <c r="H23" s="19"/>
      <c r="I23" s="7"/>
      <c r="Z23" s="1" t="s">
        <v>66</v>
      </c>
    </row>
    <row r="24" spans="1:26" ht="11.25" customHeight="1" x14ac:dyDescent="0.15">
      <c r="A24" s="19" t="s">
        <v>32</v>
      </c>
      <c r="B24" s="19">
        <v>276.39999999999998</v>
      </c>
      <c r="C24" s="19" t="s">
        <v>51</v>
      </c>
      <c r="D24" s="19"/>
      <c r="E24" s="19"/>
      <c r="F24" s="19"/>
      <c r="G24" s="19"/>
      <c r="H24" s="19"/>
      <c r="I24" s="7"/>
      <c r="P24" s="1">
        <v>1</v>
      </c>
      <c r="Q24" s="1">
        <v>0.70879999999999999</v>
      </c>
      <c r="R24" s="1">
        <v>0.27700000000000002</v>
      </c>
      <c r="S24" s="1">
        <v>1.47E-2</v>
      </c>
      <c r="T24" s="1">
        <v>4.8000000000000001E-2</v>
      </c>
      <c r="U24" s="1">
        <v>0.22189999999999999</v>
      </c>
      <c r="V24" s="1">
        <v>0.72970000000000002</v>
      </c>
    </row>
    <row r="25" spans="1:26" ht="11.25" customHeight="1" x14ac:dyDescent="0.15">
      <c r="A25" s="19" t="s">
        <v>33</v>
      </c>
      <c r="B25" s="19">
        <v>0.71599999999999997</v>
      </c>
      <c r="C25" s="19" t="s">
        <v>52</v>
      </c>
      <c r="D25" s="19"/>
      <c r="E25" s="19"/>
      <c r="F25" s="19"/>
      <c r="G25" s="19"/>
      <c r="H25" s="19"/>
      <c r="P25" s="1">
        <v>2</v>
      </c>
      <c r="Q25" s="1">
        <v>0.95040000000000002</v>
      </c>
      <c r="R25" s="1">
        <v>4.4769999999999997E-2</v>
      </c>
      <c r="S25" s="1">
        <v>4.7990000000000003E-3</v>
      </c>
      <c r="T25" s="1">
        <v>3.7100000000000001E-2</v>
      </c>
      <c r="U25" s="1">
        <v>3.73E-2</v>
      </c>
      <c r="V25" s="1">
        <v>0.92600000000000005</v>
      </c>
    </row>
    <row r="26" spans="1:26" x14ac:dyDescent="0.15">
      <c r="A26" s="19" t="s">
        <v>34</v>
      </c>
      <c r="B26" s="19"/>
      <c r="C26" s="19"/>
      <c r="D26" s="19" t="s">
        <v>35</v>
      </c>
      <c r="E26" s="19"/>
      <c r="F26" s="19"/>
      <c r="G26" s="19"/>
      <c r="H26" s="19"/>
      <c r="P26" s="1">
        <v>3</v>
      </c>
      <c r="Q26" s="1">
        <v>0.99099999999999999</v>
      </c>
      <c r="R26" s="1">
        <v>5.0699999999999999E-3</v>
      </c>
      <c r="S26" s="1">
        <v>3.8999999999999998E-3</v>
      </c>
      <c r="T26" s="1">
        <v>3.5400000000000001E-2</v>
      </c>
      <c r="U26" s="1">
        <v>4.2599999999999999E-3</v>
      </c>
      <c r="V26" s="1">
        <v>0.96</v>
      </c>
    </row>
    <row r="27" spans="1:26" x14ac:dyDescent="0.15">
      <c r="A27" s="24" t="s">
        <v>36</v>
      </c>
      <c r="B27" s="25">
        <v>27.449562766621092</v>
      </c>
      <c r="C27" s="19" t="s">
        <v>37</v>
      </c>
      <c r="D27" s="20">
        <f>B28+B27-B23-B31</f>
        <v>-1.5215374429544681E-4</v>
      </c>
      <c r="E27" s="19"/>
      <c r="F27" s="19"/>
      <c r="G27" s="19"/>
      <c r="H27" s="19"/>
      <c r="P27" s="1" t="s">
        <v>70</v>
      </c>
      <c r="Q27" s="1">
        <v>72.150000000000006</v>
      </c>
      <c r="R27" s="1">
        <v>78.11</v>
      </c>
      <c r="S27" s="1">
        <v>120.17</v>
      </c>
      <c r="T27" s="1">
        <v>72.150000000000006</v>
      </c>
      <c r="U27" s="1">
        <v>78.11</v>
      </c>
      <c r="V27" s="1">
        <v>120.17</v>
      </c>
    </row>
    <row r="28" spans="1:26" x14ac:dyDescent="0.15">
      <c r="A28" s="24" t="s">
        <v>38</v>
      </c>
      <c r="B28" s="26">
        <v>336.86264642567551</v>
      </c>
      <c r="C28" s="19" t="s">
        <v>48</v>
      </c>
      <c r="D28" s="20">
        <f>B27*C18+B28*F18-B23*B25-B31*F20</f>
        <v>8.9227607073993909E-4</v>
      </c>
      <c r="E28" s="19"/>
      <c r="F28" s="19"/>
      <c r="G28" s="19"/>
      <c r="H28" s="19"/>
      <c r="P28" s="1" t="s">
        <v>73</v>
      </c>
    </row>
    <row r="29" spans="1:26" x14ac:dyDescent="0.15">
      <c r="A29" s="24" t="s">
        <v>39</v>
      </c>
      <c r="B29" s="27">
        <v>3.0629395709027731</v>
      </c>
      <c r="C29" s="19" t="s">
        <v>49</v>
      </c>
      <c r="D29" s="20">
        <f>B27*E18+B28*H18-B31*H20</f>
        <v>5.9782390110285633E-4</v>
      </c>
      <c r="E29" s="19"/>
      <c r="F29" s="19"/>
      <c r="G29" s="19"/>
      <c r="H29" s="19"/>
      <c r="P29" s="1">
        <v>1</v>
      </c>
      <c r="Q29" s="1">
        <f>Q24*$Q$27</f>
        <v>51.139920000000004</v>
      </c>
      <c r="R29" s="1">
        <f>R24*$R$27</f>
        <v>21.636470000000003</v>
      </c>
      <c r="S29" s="1">
        <f>S24*$S$27</f>
        <v>1.766499</v>
      </c>
      <c r="T29" s="1">
        <f>T24*$T$27</f>
        <v>3.4632000000000005</v>
      </c>
      <c r="U29" s="1">
        <f>U24*$U$27</f>
        <v>17.332608999999998</v>
      </c>
      <c r="V29" s="1">
        <f>V24*$V$27</f>
        <v>87.688049000000007</v>
      </c>
    </row>
    <row r="30" spans="1:26" x14ac:dyDescent="0.15">
      <c r="A30" s="24" t="s">
        <v>40</v>
      </c>
      <c r="B30" s="25">
        <v>19.357995871296971</v>
      </c>
      <c r="C30" s="19" t="s">
        <v>41</v>
      </c>
      <c r="D30" s="20">
        <f>B30+B31-B27-B34</f>
        <v>-3.9473995627758995E-5</v>
      </c>
      <c r="E30" s="21"/>
      <c r="F30" s="19"/>
      <c r="G30" s="19"/>
      <c r="H30" s="19"/>
      <c r="P30" s="1">
        <v>2</v>
      </c>
      <c r="Q30" s="1">
        <f>Q25*$Q$27</f>
        <v>68.571360000000013</v>
      </c>
      <c r="R30" s="1">
        <f>R25*$R$27</f>
        <v>3.4969846999999996</v>
      </c>
      <c r="S30" s="1">
        <f>S25*$S$27</f>
        <v>0.57669583000000002</v>
      </c>
      <c r="T30" s="1">
        <f>T25*$T$27</f>
        <v>2.6767650000000005</v>
      </c>
      <c r="U30" s="1">
        <f>U25*$U$27</f>
        <v>2.913503</v>
      </c>
      <c r="V30" s="1">
        <f>V25*$V$27</f>
        <v>111.27742000000001</v>
      </c>
    </row>
    <row r="31" spans="1:26" x14ac:dyDescent="0.15">
      <c r="A31" s="24" t="s">
        <v>42</v>
      </c>
      <c r="B31" s="26">
        <v>288.0123613460409</v>
      </c>
      <c r="C31" s="19" t="s">
        <v>48</v>
      </c>
      <c r="D31" s="20">
        <f>B30*C20+B31*F20-B27*C18-B34*F22</f>
        <v>-1.1559160089693599E-3</v>
      </c>
      <c r="E31" s="19"/>
      <c r="F31" s="19"/>
      <c r="G31" s="19"/>
      <c r="H31" s="19"/>
      <c r="P31" s="1">
        <v>3</v>
      </c>
      <c r="Q31" s="1">
        <f>Q26*$Q$27</f>
        <v>71.500650000000007</v>
      </c>
      <c r="R31" s="1">
        <f>R26*$R$27</f>
        <v>0.39601769999999997</v>
      </c>
      <c r="S31" s="1">
        <f>S26*$S$27</f>
        <v>0.468663</v>
      </c>
      <c r="T31" s="1">
        <f>T26*$T$27</f>
        <v>2.5541100000000001</v>
      </c>
      <c r="U31" s="1">
        <f>U26*$U$27</f>
        <v>0.33274860000000001</v>
      </c>
      <c r="V31" s="1">
        <f>V26*$V$27</f>
        <v>115.36319999999999</v>
      </c>
    </row>
    <row r="32" spans="1:26" x14ac:dyDescent="0.15">
      <c r="A32" s="24" t="s">
        <v>43</v>
      </c>
      <c r="B32" s="27">
        <v>0.59681964166043733</v>
      </c>
      <c r="C32" s="19" t="s">
        <v>49</v>
      </c>
      <c r="D32" s="20">
        <f>B30*E20+B31*H20-B27*E18-B34*H22</f>
        <v>-1.0161432596191844E-3</v>
      </c>
      <c r="E32" s="19"/>
      <c r="F32" s="19"/>
      <c r="G32" s="19"/>
      <c r="H32" s="19"/>
      <c r="P32" s="1" t="s">
        <v>71</v>
      </c>
    </row>
    <row r="33" spans="1:22" x14ac:dyDescent="0.15">
      <c r="A33" s="24" t="s">
        <v>44</v>
      </c>
      <c r="B33" s="25">
        <v>15.837008133017754</v>
      </c>
      <c r="C33" s="19" t="s">
        <v>45</v>
      </c>
      <c r="D33" s="20">
        <f>B33+B34-B24-B30</f>
        <v>-1.5381356679000646E-4</v>
      </c>
      <c r="E33" s="19"/>
      <c r="F33" s="19"/>
      <c r="G33" s="19"/>
      <c r="H33" s="19"/>
      <c r="P33" s="1">
        <v>1</v>
      </c>
      <c r="Q33" s="6">
        <f>Q29/($Q$29+$R$29+$S$29)</f>
        <v>0.68604692796384648</v>
      </c>
      <c r="R33" s="23">
        <f>R29/($Q$29+$R$29+$S$29)</f>
        <v>0.29025531865286308</v>
      </c>
      <c r="S33" s="23">
        <f>S29/($Q$29+$R$29+$S$29)</f>
        <v>2.3697753383290523E-2</v>
      </c>
      <c r="T33" s="6">
        <f>T29/($T$29+$U$29+$V$29)</f>
        <v>3.1923643423522059E-2</v>
      </c>
      <c r="U33" s="6">
        <f>U29/($T$29+$U$29+$V$29)</f>
        <v>0.15977131823611951</v>
      </c>
      <c r="V33" s="6">
        <f>V29/($T$29+$U$29+$V$29)</f>
        <v>0.80830503834035849</v>
      </c>
    </row>
    <row r="34" spans="1:22" x14ac:dyDescent="0.15">
      <c r="A34" s="24" t="s">
        <v>46</v>
      </c>
      <c r="B34" s="26">
        <v>279.92083392471238</v>
      </c>
      <c r="C34" s="19" t="s">
        <v>48</v>
      </c>
      <c r="D34" s="20">
        <f>B33*C22+B34*F22-B30*C20</f>
        <v>-1.2664598697778029E-3</v>
      </c>
      <c r="E34" s="19"/>
      <c r="F34" s="19"/>
      <c r="G34" s="19"/>
      <c r="H34" s="19"/>
      <c r="P34" s="1">
        <v>2</v>
      </c>
      <c r="Q34" s="6">
        <f>Q30/($Q$30+$R$30+$S$30)</f>
        <v>0.94392348740837018</v>
      </c>
      <c r="R34" s="23">
        <f>R30/($Q$30+$R$30+$S$30)</f>
        <v>4.8137968875602177E-2</v>
      </c>
      <c r="S34" s="23">
        <f>S30/($Q$30+$R$30+$S$30)</f>
        <v>7.9385437160275733E-3</v>
      </c>
      <c r="T34" s="6">
        <f>T30/($T$30+$U$30+$V$30)</f>
        <v>2.2904235086776085E-2</v>
      </c>
      <c r="U34" s="6">
        <f>U30/($T$30+$U$30+$V$30)</f>
        <v>2.4929927594700085E-2</v>
      </c>
      <c r="V34" s="6">
        <f>V30/($T$30+$U$30+$V$30)</f>
        <v>0.95216583731852389</v>
      </c>
    </row>
    <row r="35" spans="1:22" x14ac:dyDescent="0.15">
      <c r="A35" s="24" t="s">
        <v>47</v>
      </c>
      <c r="B35" s="27">
        <v>7.2047532329289787E-2</v>
      </c>
      <c r="C35" s="19" t="s">
        <v>49</v>
      </c>
      <c r="D35" s="20">
        <f>B33*E22+B34*H22-B30*E20-B24</f>
        <v>-7.7232645980984671E-4</v>
      </c>
      <c r="E35" s="19"/>
      <c r="F35" s="19"/>
      <c r="G35" s="19"/>
      <c r="H35" s="19"/>
      <c r="P35" s="1">
        <v>3</v>
      </c>
      <c r="Q35" s="6">
        <f>Q31/($Q$31+$R$31+$S$31)</f>
        <v>0.98805117462138525</v>
      </c>
      <c r="R35" s="23">
        <f>R31/($Q$31+$R$31+$S$31)</f>
        <v>5.4724782733563864E-3</v>
      </c>
      <c r="S35" s="23">
        <f>S31/($Q$31+$R$31+$S$31)</f>
        <v>6.4763471052582348E-3</v>
      </c>
      <c r="T35" s="6">
        <f>T31/($T$31+$U$31+$V$31)</f>
        <v>2.1599228196915246E-2</v>
      </c>
      <c r="U35" s="6">
        <f>U31/($T$31+$U$31+$V$31)</f>
        <v>2.8139402545716797E-3</v>
      </c>
      <c r="V35" s="6">
        <f>V31/($T$31+$U$31+$V$31)</f>
        <v>0.97558683154851311</v>
      </c>
    </row>
    <row r="36" spans="1:22" x14ac:dyDescent="0.15">
      <c r="A36" s="19"/>
      <c r="B36" s="19"/>
      <c r="C36" s="19"/>
      <c r="D36" s="20">
        <f>SUMSQ(D27:D35)</f>
        <v>5.7710152808487243E-6</v>
      </c>
      <c r="E36" s="19"/>
      <c r="F36" s="19"/>
      <c r="G36" s="19"/>
      <c r="H36" s="19"/>
    </row>
    <row r="37" spans="1:22" x14ac:dyDescent="0.15">
      <c r="A37" s="19"/>
      <c r="B37" s="19"/>
      <c r="C37" s="19"/>
      <c r="D37" s="19"/>
      <c r="E37" s="19"/>
      <c r="F37" s="19"/>
      <c r="G37" s="19"/>
      <c r="H37" s="19"/>
    </row>
    <row r="38" spans="1:22" x14ac:dyDescent="0.15">
      <c r="A38" s="19"/>
      <c r="B38" s="19"/>
      <c r="C38" s="19"/>
      <c r="D38" s="19"/>
      <c r="E38" s="19"/>
      <c r="F38" s="19"/>
      <c r="G38" s="19"/>
      <c r="H38" s="19"/>
    </row>
    <row r="39" spans="1:22" x14ac:dyDescent="0.15">
      <c r="A39" s="19"/>
      <c r="B39" s="19" t="s">
        <v>53</v>
      </c>
      <c r="C39" s="19">
        <f>B23*B25</f>
        <v>54.630799999999994</v>
      </c>
      <c r="D39" s="19"/>
      <c r="E39" s="19"/>
      <c r="F39" s="19"/>
      <c r="G39" s="19"/>
      <c r="H39" s="19"/>
    </row>
    <row r="40" spans="1:22" x14ac:dyDescent="0.15">
      <c r="A40" s="19"/>
      <c r="B40" s="19" t="s">
        <v>54</v>
      </c>
      <c r="C40" s="19">
        <f>B28*F18</f>
        <v>54.52326938786949</v>
      </c>
      <c r="D40" s="19"/>
      <c r="E40" s="19"/>
      <c r="F40" s="19"/>
      <c r="G40" s="19"/>
      <c r="H40" s="19"/>
    </row>
    <row r="41" spans="1:22" x14ac:dyDescent="0.15">
      <c r="A41" s="19"/>
      <c r="B41" s="19" t="s">
        <v>55</v>
      </c>
      <c r="C41" s="19">
        <f>C40/C39</f>
        <v>0.99803168520082985</v>
      </c>
      <c r="D41" s="19"/>
      <c r="E41" s="19"/>
      <c r="F41" s="19">
        <f>76.3*0.716</f>
        <v>54.630799999999994</v>
      </c>
      <c r="G41" s="19"/>
      <c r="H41" s="19"/>
    </row>
    <row r="42" spans="1:22" x14ac:dyDescent="0.15">
      <c r="A42" s="19"/>
      <c r="B42" s="19"/>
      <c r="C42" s="19"/>
      <c r="D42" s="19"/>
      <c r="E42" s="19"/>
      <c r="F42" s="19">
        <f>76.3*(1-0.716)</f>
        <v>21.6692</v>
      </c>
      <c r="G42" s="19"/>
      <c r="H42" s="19"/>
    </row>
  </sheetData>
  <phoneticPr fontId="2"/>
  <pageMargins left="0.75" right="0.75" top="1" bottom="1" header="0.51200000000000001" footer="0.51200000000000001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topLeftCell="B1" zoomScale="104" zoomScaleNormal="104" workbookViewId="0">
      <selection activeCell="Q32" sqref="Q32"/>
    </sheetView>
  </sheetViews>
  <sheetFormatPr defaultColWidth="12" defaultRowHeight="14.4" x14ac:dyDescent="0.15"/>
  <cols>
    <col min="1" max="1" width="7.140625" style="1" customWidth="1"/>
    <col min="2" max="2" width="12.7109375" style="1" customWidth="1"/>
    <col min="3" max="3" width="15.42578125" style="1" customWidth="1"/>
    <col min="4" max="4" width="13.28515625" style="1" customWidth="1"/>
    <col min="5" max="5" width="15.85546875" style="1" customWidth="1"/>
    <col min="6" max="6" width="15.140625" style="1" customWidth="1"/>
    <col min="7" max="7" width="12.28515625" style="1" customWidth="1"/>
    <col min="8" max="8" width="16.140625" style="1" customWidth="1"/>
    <col min="9" max="16" width="12" style="1"/>
    <col min="17" max="17" width="17.140625" style="1" customWidth="1"/>
    <col min="18" max="16384" width="12" style="1"/>
  </cols>
  <sheetData>
    <row r="1" spans="1:27" ht="17.25" customHeight="1" x14ac:dyDescent="0.15">
      <c r="A1" s="33" t="s">
        <v>77</v>
      </c>
      <c r="Q1" s="1" t="s">
        <v>74</v>
      </c>
      <c r="T1" s="1" t="s">
        <v>75</v>
      </c>
      <c r="X1" s="1">
        <v>0.2</v>
      </c>
      <c r="Y1" s="1">
        <v>0.8</v>
      </c>
      <c r="Z1" s="1">
        <v>0</v>
      </c>
      <c r="AA1" s="1">
        <v>0.7</v>
      </c>
    </row>
    <row r="2" spans="1:27" ht="10.199999999999999" customHeight="1" x14ac:dyDescent="0.15">
      <c r="C2" s="34" t="s">
        <v>78</v>
      </c>
      <c r="D2" s="3"/>
      <c r="E2" s="4"/>
      <c r="F2" s="34" t="s">
        <v>79</v>
      </c>
      <c r="G2" s="3"/>
      <c r="H2" s="4"/>
      <c r="Q2" s="2" t="s">
        <v>87</v>
      </c>
      <c r="R2" s="3" t="s">
        <v>8</v>
      </c>
      <c r="S2" s="4"/>
      <c r="T2" s="2" t="s">
        <v>88</v>
      </c>
      <c r="U2" s="3"/>
      <c r="V2" s="4"/>
      <c r="X2" s="1">
        <v>1</v>
      </c>
      <c r="Y2" s="1">
        <v>0</v>
      </c>
      <c r="Z2" s="1">
        <v>1</v>
      </c>
      <c r="AA2" s="1">
        <v>0</v>
      </c>
    </row>
    <row r="3" spans="1:27" ht="10.199999999999999" customHeight="1" x14ac:dyDescent="0.15">
      <c r="A3" s="19" t="s">
        <v>0</v>
      </c>
      <c r="B3" s="19" t="s">
        <v>1</v>
      </c>
      <c r="C3" s="28" t="s">
        <v>3</v>
      </c>
      <c r="D3" s="28" t="s">
        <v>80</v>
      </c>
      <c r="E3" s="28" t="s">
        <v>2</v>
      </c>
      <c r="F3" s="28" t="s">
        <v>3</v>
      </c>
      <c r="G3" s="28" t="s">
        <v>81</v>
      </c>
      <c r="H3" s="28" t="s">
        <v>2</v>
      </c>
      <c r="Q3" s="5" t="s">
        <v>3</v>
      </c>
      <c r="R3" s="5" t="s">
        <v>86</v>
      </c>
      <c r="S3" s="5" t="s">
        <v>2</v>
      </c>
      <c r="T3" s="5" t="s">
        <v>3</v>
      </c>
      <c r="U3" s="5" t="s">
        <v>4</v>
      </c>
      <c r="V3" s="5" t="s">
        <v>2</v>
      </c>
      <c r="X3" s="1" t="s">
        <v>72</v>
      </c>
    </row>
    <row r="4" spans="1:27" ht="10.199999999999999" customHeight="1" x14ac:dyDescent="0.15">
      <c r="A4" s="29">
        <v>0</v>
      </c>
      <c r="B4" s="29">
        <v>0</v>
      </c>
      <c r="C4" s="1">
        <v>7.2999999999999995E-2</v>
      </c>
      <c r="D4" s="1">
        <v>0.92400000000000004</v>
      </c>
      <c r="E4" s="1">
        <v>3.0000000000000001E-3</v>
      </c>
      <c r="F4" s="1">
        <v>0.06</v>
      </c>
      <c r="G4" s="1">
        <v>1.4999999999999999E-2</v>
      </c>
      <c r="H4" s="1">
        <v>0.92500000000000004</v>
      </c>
      <c r="I4" s="6"/>
      <c r="P4" s="1" t="s">
        <v>9</v>
      </c>
      <c r="Q4" s="1" t="s">
        <v>10</v>
      </c>
      <c r="T4" s="1" t="s">
        <v>11</v>
      </c>
    </row>
    <row r="5" spans="1:27" ht="10.199999999999999" customHeight="1" x14ac:dyDescent="0.15">
      <c r="A5" s="29">
        <v>1</v>
      </c>
      <c r="B5" s="29">
        <v>1</v>
      </c>
      <c r="C5" s="1">
        <v>0.223</v>
      </c>
      <c r="D5" s="1">
        <v>0.77100000000000002</v>
      </c>
      <c r="E5" s="1">
        <v>6.0000000000000001E-3</v>
      </c>
      <c r="F5" s="1">
        <v>0.16600000000000001</v>
      </c>
      <c r="G5" s="1">
        <v>2.3E-2</v>
      </c>
      <c r="H5" s="1">
        <v>0.81100000000000005</v>
      </c>
      <c r="I5" s="6"/>
      <c r="P5" s="1" t="s">
        <v>59</v>
      </c>
      <c r="Q5" s="1">
        <v>0.7</v>
      </c>
      <c r="R5" s="1">
        <v>0.3</v>
      </c>
      <c r="W5" s="1" t="s">
        <v>59</v>
      </c>
      <c r="X5" s="1">
        <v>76.319999999999993</v>
      </c>
    </row>
    <row r="6" spans="1:27" ht="10.199999999999999" customHeight="1" x14ac:dyDescent="0.15">
      <c r="A6" s="29">
        <v>2</v>
      </c>
      <c r="B6" s="29">
        <v>2</v>
      </c>
      <c r="C6" s="1">
        <v>0.32700000000000001</v>
      </c>
      <c r="D6" s="1">
        <v>0.65700000000000003</v>
      </c>
      <c r="E6" s="1">
        <v>1.6E-2</v>
      </c>
      <c r="F6" s="1">
        <v>0.26400000000000001</v>
      </c>
      <c r="G6" s="1">
        <v>0.03</v>
      </c>
      <c r="H6" s="1">
        <v>0.70599999999999996</v>
      </c>
      <c r="I6" s="6"/>
      <c r="P6" s="1" t="s">
        <v>58</v>
      </c>
      <c r="Q6" s="1">
        <v>0.49709199999999998</v>
      </c>
      <c r="R6" s="1">
        <v>0.46400200000000003</v>
      </c>
      <c r="S6" s="1">
        <v>3.8906799999999998E-2</v>
      </c>
      <c r="T6" s="1">
        <v>0.38637899999999997</v>
      </c>
      <c r="U6" s="1">
        <v>4.6372700000000003E-2</v>
      </c>
      <c r="V6" s="1">
        <v>0.56724799999999997</v>
      </c>
      <c r="W6" s="1" t="s">
        <v>58</v>
      </c>
      <c r="Y6" s="1">
        <v>341.96</v>
      </c>
    </row>
    <row r="7" spans="1:27" ht="10.199999999999999" customHeight="1" x14ac:dyDescent="0.15">
      <c r="A7" s="29">
        <v>3</v>
      </c>
      <c r="B7" s="29">
        <v>3</v>
      </c>
      <c r="C7" s="1">
        <v>0.39200000000000002</v>
      </c>
      <c r="D7" s="1">
        <v>0.59599999999999997</v>
      </c>
      <c r="E7" s="1">
        <v>1.2E-2</v>
      </c>
      <c r="F7" s="1">
        <v>0.308</v>
      </c>
      <c r="G7" s="1">
        <v>3.4000000000000002E-2</v>
      </c>
      <c r="H7" s="1">
        <v>0.65700000000000003</v>
      </c>
      <c r="I7" s="6"/>
      <c r="P7" s="1" t="s">
        <v>57</v>
      </c>
      <c r="Q7" s="1">
        <v>0.26076199999999999</v>
      </c>
      <c r="R7" s="1">
        <v>0.72533199999999998</v>
      </c>
      <c r="S7" s="1">
        <v>1.39057E-2</v>
      </c>
      <c r="T7" s="1">
        <v>0.195688</v>
      </c>
      <c r="U7" s="1">
        <v>3.1297499999999999E-2</v>
      </c>
      <c r="V7" s="1">
        <v>0.77301500000000001</v>
      </c>
      <c r="W7" s="1" t="s">
        <v>57</v>
      </c>
    </row>
    <row r="8" spans="1:27" ht="10.199999999999999" customHeight="1" x14ac:dyDescent="0.15">
      <c r="A8" s="29">
        <v>4</v>
      </c>
      <c r="B8" s="29">
        <v>4</v>
      </c>
      <c r="C8" s="1">
        <v>0.45100000000000001</v>
      </c>
      <c r="D8" s="1">
        <v>0.53500000000000003</v>
      </c>
      <c r="E8" s="1">
        <v>1.4E-2</v>
      </c>
      <c r="F8" s="1">
        <v>0.36099999999999999</v>
      </c>
      <c r="G8" s="1">
        <v>4.2999999999999997E-2</v>
      </c>
      <c r="H8" s="1">
        <v>0.59499999999999997</v>
      </c>
      <c r="I8" s="6"/>
      <c r="P8" s="1" t="s">
        <v>56</v>
      </c>
      <c r="Q8" s="1">
        <v>8.3155499999999993E-2</v>
      </c>
      <c r="R8" s="1">
        <v>0.91010999999999997</v>
      </c>
      <c r="S8" s="1">
        <v>6.7346799999999998E-3</v>
      </c>
      <c r="T8" s="1">
        <v>6.2295799999999998E-2</v>
      </c>
      <c r="U8" s="1">
        <v>2.5094499999999999E-2</v>
      </c>
      <c r="V8" s="1">
        <v>0.91261000000000003</v>
      </c>
      <c r="W8" s="1" t="s">
        <v>56</v>
      </c>
      <c r="X8" s="1">
        <v>10.76</v>
      </c>
    </row>
    <row r="9" spans="1:27" ht="10.199999999999999" customHeight="1" x14ac:dyDescent="0.15">
      <c r="A9" s="29">
        <v>5</v>
      </c>
      <c r="B9" s="29">
        <v>5</v>
      </c>
      <c r="C9" s="1">
        <v>0.499</v>
      </c>
      <c r="D9" s="1">
        <v>0.47099999999999997</v>
      </c>
      <c r="E9" s="1">
        <v>0.03</v>
      </c>
      <c r="F9" s="1">
        <v>0.41</v>
      </c>
      <c r="G9" s="1">
        <v>4.7E-2</v>
      </c>
      <c r="H9" s="1">
        <v>0.54300000000000004</v>
      </c>
      <c r="I9" s="6"/>
      <c r="P9" s="1" t="s">
        <v>60</v>
      </c>
      <c r="V9" s="1">
        <v>1</v>
      </c>
      <c r="W9" s="1" t="s">
        <v>60</v>
      </c>
      <c r="Y9" s="1">
        <v>276.39999999999998</v>
      </c>
    </row>
    <row r="10" spans="1:27" ht="10.199999999999999" customHeight="1" x14ac:dyDescent="0.15">
      <c r="A10" s="29">
        <v>6</v>
      </c>
      <c r="B10" s="29">
        <v>6</v>
      </c>
      <c r="C10" s="1">
        <v>0.55000000000000004</v>
      </c>
      <c r="D10" s="1">
        <v>0.39200000000000002</v>
      </c>
      <c r="E10" s="1">
        <v>5.7000000000000002E-2</v>
      </c>
      <c r="F10" s="1">
        <v>0.47499999999999998</v>
      </c>
      <c r="G10" s="1">
        <v>7.3999999999999996E-2</v>
      </c>
      <c r="H10" s="1">
        <v>0.45100000000000001</v>
      </c>
      <c r="I10" s="6"/>
      <c r="Q10" s="1" t="s">
        <v>76</v>
      </c>
      <c r="R10" s="1">
        <f>T6*Y6/(X5*Q5)</f>
        <v>2.4731611792452828</v>
      </c>
    </row>
    <row r="11" spans="1:27" ht="10.199999999999999" customHeight="1" x14ac:dyDescent="0.15">
      <c r="A11" s="29">
        <v>7</v>
      </c>
      <c r="B11" s="29">
        <v>7</v>
      </c>
      <c r="C11" s="1">
        <v>0.60099999999999998</v>
      </c>
      <c r="D11" s="1">
        <v>0.307</v>
      </c>
      <c r="E11" s="1">
        <v>9.1999999999999998E-2</v>
      </c>
      <c r="F11" s="1">
        <v>0.54500000000000004</v>
      </c>
      <c r="G11" s="1">
        <v>0.106</v>
      </c>
      <c r="H11" s="1">
        <v>0.34799999999999998</v>
      </c>
      <c r="I11" s="6"/>
    </row>
    <row r="12" spans="1:27" ht="10.199999999999999" customHeight="1" x14ac:dyDescent="0.15">
      <c r="A12" s="29">
        <v>8</v>
      </c>
      <c r="B12" s="29">
        <v>8</v>
      </c>
      <c r="C12" s="1">
        <v>0.60299999999999998</v>
      </c>
      <c r="D12" s="1">
        <v>0.28299999999999997</v>
      </c>
      <c r="E12" s="1">
        <v>0.114</v>
      </c>
      <c r="F12" s="1">
        <v>0.55600000000000005</v>
      </c>
      <c r="G12" s="1">
        <v>0.11700000000000001</v>
      </c>
      <c r="H12" s="1">
        <v>0.32700000000000001</v>
      </c>
      <c r="I12" s="6"/>
    </row>
    <row r="13" spans="1:27" ht="9.4499999999999993" customHeight="1" x14ac:dyDescent="0.15">
      <c r="A13" s="29">
        <v>9</v>
      </c>
      <c r="B13" s="29">
        <v>9</v>
      </c>
      <c r="C13" s="1">
        <v>0.60899999999999999</v>
      </c>
      <c r="D13" s="1">
        <v>0.252</v>
      </c>
      <c r="E13" s="1">
        <v>0.14000000000000001</v>
      </c>
      <c r="F13" s="1">
        <v>0.57199999999999995</v>
      </c>
      <c r="G13" s="1">
        <v>0.14000000000000001</v>
      </c>
      <c r="H13" s="1">
        <v>0.28799999999999998</v>
      </c>
      <c r="I13" s="8"/>
    </row>
    <row r="14" spans="1:27" ht="5.4" customHeight="1" x14ac:dyDescent="0.15">
      <c r="A14" s="7"/>
      <c r="B14" s="7"/>
      <c r="C14" s="8"/>
      <c r="D14" s="8"/>
      <c r="E14" s="8"/>
      <c r="F14" s="8"/>
      <c r="G14" s="8"/>
      <c r="H14" s="8"/>
      <c r="I14" s="8"/>
    </row>
    <row r="15" spans="1:27" ht="5.4" customHeight="1" x14ac:dyDescent="0.15">
      <c r="A15" s="7"/>
      <c r="B15" s="7"/>
      <c r="C15" s="8"/>
      <c r="D15" s="8"/>
      <c r="E15" s="8"/>
      <c r="F15" s="8"/>
      <c r="G15" s="8"/>
      <c r="H15" s="8"/>
      <c r="I15" s="8"/>
    </row>
    <row r="16" spans="1:27" ht="5.4" customHeight="1" thickBot="1" x14ac:dyDescent="0.2">
      <c r="A16" s="7"/>
      <c r="B16" s="7"/>
      <c r="C16" s="8"/>
      <c r="D16" s="8"/>
      <c r="E16" s="8"/>
      <c r="F16" s="8"/>
      <c r="G16" s="8"/>
      <c r="H16" s="8"/>
      <c r="I16" s="8"/>
    </row>
    <row r="17" spans="1:26" ht="13.95" customHeight="1" x14ac:dyDescent="0.15">
      <c r="A17" s="9" t="s">
        <v>13</v>
      </c>
      <c r="B17" s="10" t="s">
        <v>14</v>
      </c>
      <c r="C17" s="10" t="s">
        <v>15</v>
      </c>
      <c r="D17" s="10"/>
      <c r="E17" s="10" t="s">
        <v>16</v>
      </c>
      <c r="F17" s="10" t="s">
        <v>17</v>
      </c>
      <c r="G17" s="10"/>
      <c r="H17" s="11" t="s">
        <v>18</v>
      </c>
      <c r="I17" s="7"/>
      <c r="P17" s="1" t="s">
        <v>67</v>
      </c>
      <c r="U17" s="1" t="s">
        <v>61</v>
      </c>
    </row>
    <row r="18" spans="1:26" ht="13.95" customHeight="1" thickBot="1" x14ac:dyDescent="0.2">
      <c r="A18" s="12">
        <f>ROUNDDOWN(B18,0)</f>
        <v>4</v>
      </c>
      <c r="B18" s="13">
        <f>B29</f>
        <v>4.5531621961926385</v>
      </c>
      <c r="C18" s="14">
        <f>VLOOKUP(A18,A4:H16,3)+(B18-A18)*(VLOOKUP(A18+1,A4:H16,3)-VLOOKUP(A18,A4:H16,3))</f>
        <v>0.47755178541724663</v>
      </c>
      <c r="D18" s="14">
        <f>VLOOKUP(A18,A4:H16,4)+(B18-A18)*(VLOOKUP(A18+1,A4:H16,4)-VLOOKUP(A18,A4:H16,4))</f>
        <v>0.49959761944367115</v>
      </c>
      <c r="E18" s="14">
        <f>VLOOKUP(A18,A4:H16,5)+(B18-A18)*(VLOOKUP(A18+1,A4:H16,5)-VLOOKUP(A18,A4:H16,5))</f>
        <v>2.2850595139082216E-2</v>
      </c>
      <c r="F18" s="14">
        <f>VLOOKUP(A18,A4:H16,6)+(B18-A18)*(VLOOKUP(A18+1,A4:H16,6)-VLOOKUP(A18,A4:H16,6))</f>
        <v>0.38810494761343928</v>
      </c>
      <c r="G18" s="14">
        <f>VLOOKUP(A18,A4:H16,7)+(B18-A18)*(VLOOKUP(A18+1,A4:H16,7)-VLOOKUP(A18,A4:H16,7))</f>
        <v>4.5212648784770555E-2</v>
      </c>
      <c r="H18" s="15">
        <f>VLOOKUP(A18,A4:H16,8)+(B18-A18)*(VLOOKUP(A18+1,A4:H16,8)-VLOOKUP(A18,A4:H16,8))</f>
        <v>0.56623556579798284</v>
      </c>
      <c r="I18" s="7"/>
    </row>
    <row r="19" spans="1:26" ht="13.95" customHeight="1" x14ac:dyDescent="0.15">
      <c r="A19" s="9" t="s">
        <v>19</v>
      </c>
      <c r="B19" s="16" t="s">
        <v>20</v>
      </c>
      <c r="C19" s="17" t="s">
        <v>21</v>
      </c>
      <c r="D19" s="17"/>
      <c r="E19" s="17" t="s">
        <v>22</v>
      </c>
      <c r="F19" s="17" t="s">
        <v>23</v>
      </c>
      <c r="G19" s="17"/>
      <c r="H19" s="18" t="s">
        <v>24</v>
      </c>
      <c r="I19" s="7"/>
      <c r="P19" s="1" t="s">
        <v>62</v>
      </c>
      <c r="Q19" s="1" t="s">
        <v>64</v>
      </c>
      <c r="R19" s="1" t="s">
        <v>85</v>
      </c>
      <c r="S19" s="1" t="s">
        <v>65</v>
      </c>
      <c r="T19" s="1" t="s">
        <v>64</v>
      </c>
      <c r="U19" s="1" t="s">
        <v>85</v>
      </c>
      <c r="V19" s="1" t="s">
        <v>65</v>
      </c>
      <c r="Z19" s="1" t="s">
        <v>66</v>
      </c>
    </row>
    <row r="20" spans="1:26" ht="13.95" customHeight="1" thickBot="1" x14ac:dyDescent="0.2">
      <c r="A20" s="12">
        <f>ROUNDDOWN(B20,0)</f>
        <v>1</v>
      </c>
      <c r="B20" s="13">
        <f>B32</f>
        <v>1.1092752918526283</v>
      </c>
      <c r="C20" s="14">
        <f>VLOOKUP(A20,A4:H16,3)+(B20-A20)*(VLOOKUP(A20+1,A4:H16,3)-VLOOKUP(A20,A4:H16,3))</f>
        <v>0.23436463035267335</v>
      </c>
      <c r="D20" s="14">
        <f>VLOOKUP(A20,A4:H16,4)+(B20-A20)*(VLOOKUP(A20+1,A4:H16,4)-VLOOKUP(A20,A4:H16,4))</f>
        <v>0.75854261672880041</v>
      </c>
      <c r="E20" s="14">
        <f>VLOOKUP(A20,A4:H16,5)+(B20-A20)*(VLOOKUP(A20+1,A4:H16,5)-VLOOKUP(A20,A4:H16,5))</f>
        <v>7.0927529185262836E-3</v>
      </c>
      <c r="F20" s="14">
        <f>VLOOKUP(A20,A4:H16,6)+(B20-A20)*(VLOOKUP(A20+1,A4:H16,6)-VLOOKUP(A20,A4:H16,6))</f>
        <v>0.17670897860155757</v>
      </c>
      <c r="G20" s="14">
        <f>VLOOKUP(A20,A4:H16,7)+(B20-A20)*(VLOOKUP(A20+1,A4:H16,7)-VLOOKUP(A20,A4:H16,7))</f>
        <v>2.3764927042968398E-2</v>
      </c>
      <c r="H20" s="15">
        <f>VLOOKUP(A20,A4:H16,8)+(B20-A20)*(VLOOKUP(A20+1,A4:H16,8)-VLOOKUP(A20,A4:H16,8))</f>
        <v>0.79952609435547406</v>
      </c>
      <c r="I20" s="7"/>
    </row>
    <row r="21" spans="1:26" ht="13.95" customHeight="1" x14ac:dyDescent="0.15">
      <c r="A21" s="9" t="s">
        <v>25</v>
      </c>
      <c r="B21" s="16" t="s">
        <v>26</v>
      </c>
      <c r="C21" s="17" t="s">
        <v>27</v>
      </c>
      <c r="D21" s="17"/>
      <c r="E21" s="17" t="s">
        <v>28</v>
      </c>
      <c r="F21" s="17" t="s">
        <v>29</v>
      </c>
      <c r="G21" s="17"/>
      <c r="H21" s="18" t="s">
        <v>30</v>
      </c>
      <c r="I21" s="7"/>
      <c r="P21" s="1">
        <v>1</v>
      </c>
      <c r="Q21" s="1">
        <v>0.49709199999999998</v>
      </c>
      <c r="R21" s="1">
        <v>0.46400200000000003</v>
      </c>
      <c r="S21" s="1">
        <v>3.8906799999999998E-2</v>
      </c>
      <c r="T21" s="1">
        <v>0.38637899999999997</v>
      </c>
      <c r="U21" s="1">
        <v>4.6372700000000003E-2</v>
      </c>
      <c r="V21" s="1">
        <v>0.56724799999999997</v>
      </c>
      <c r="Z21" s="1" t="s">
        <v>66</v>
      </c>
    </row>
    <row r="22" spans="1:26" ht="13.95" customHeight="1" thickBot="1" x14ac:dyDescent="0.2">
      <c r="A22" s="12">
        <f>ROUNDDOWN(B22,0)</f>
        <v>0</v>
      </c>
      <c r="B22" s="13">
        <f>B35</f>
        <v>-6.062891191293663E-2</v>
      </c>
      <c r="C22" s="14">
        <f>VLOOKUP(A22,A4:H16,3)+(B22-A22)*(VLOOKUP(A22+1,A4:H16,3)-VLOOKUP(A22,A4:H16,3))</f>
        <v>6.3905663213059502E-2</v>
      </c>
      <c r="D22" s="14">
        <f>VLOOKUP(A22,A4:H16,4)+(B22-A22)*(VLOOKUP(A22+1,A4:H16,4)-VLOOKUP(A22,A4:H16,4))</f>
        <v>0.93327622352267936</v>
      </c>
      <c r="E22" s="14">
        <f>VLOOKUP(A22,A4:H16,5)+(B22-A22)*(VLOOKUP(A22+1,A4:H16,5)-VLOOKUP(A22,A4:H16,5))</f>
        <v>2.8181132642611903E-3</v>
      </c>
      <c r="F22" s="14">
        <f>VLOOKUP(A22,A4:H16,6)+(B22-A22)*(VLOOKUP(A22+1,A4:H16,6)-VLOOKUP(A22,A4:H16,6))</f>
        <v>5.3573335337228717E-2</v>
      </c>
      <c r="G22" s="14">
        <f>VLOOKUP(A22,A4:H16,7)+(B22-A22)*(VLOOKUP(A22+1,A4:H16,7)-VLOOKUP(A22,A4:H16,7))</f>
        <v>1.4514968704696506E-2</v>
      </c>
      <c r="H22" s="15">
        <f>VLOOKUP(A22,A4:H16,8)+(B22-A22)*(VLOOKUP(A22+1,A4:H16,8)-VLOOKUP(A22,A4:H16,8))</f>
        <v>0.93191169595807477</v>
      </c>
      <c r="I22" s="7"/>
      <c r="P22" s="1">
        <v>2</v>
      </c>
      <c r="Q22" s="1">
        <v>0.26076199999999999</v>
      </c>
      <c r="R22" s="1">
        <v>0.72533199999999998</v>
      </c>
      <c r="S22" s="1">
        <v>1.39057E-2</v>
      </c>
      <c r="T22" s="1">
        <v>0.195688</v>
      </c>
      <c r="U22" s="1">
        <v>3.1297499999999999E-2</v>
      </c>
      <c r="V22" s="1">
        <v>0.77301500000000001</v>
      </c>
      <c r="Z22" s="1" t="s">
        <v>66</v>
      </c>
    </row>
    <row r="23" spans="1:26" ht="11.25" customHeight="1" x14ac:dyDescent="0.15">
      <c r="A23" s="19" t="s">
        <v>31</v>
      </c>
      <c r="B23" s="19">
        <v>70</v>
      </c>
      <c r="C23" s="19" t="s">
        <v>83</v>
      </c>
      <c r="D23" s="19"/>
      <c r="E23" s="19"/>
      <c r="F23" s="19"/>
      <c r="G23" s="19"/>
      <c r="H23" s="19"/>
      <c r="I23" s="7"/>
      <c r="P23" s="1">
        <v>3</v>
      </c>
      <c r="Q23" s="1">
        <v>8.3155499999999993E-2</v>
      </c>
      <c r="R23" s="1">
        <v>0.91010999999999997</v>
      </c>
      <c r="S23" s="1">
        <v>6.7346799999999998E-3</v>
      </c>
      <c r="T23" s="1">
        <v>6.2295799999999998E-2</v>
      </c>
      <c r="U23" s="1">
        <v>2.5094499999999999E-2</v>
      </c>
      <c r="V23" s="1">
        <v>0.91261000000000003</v>
      </c>
      <c r="Z23" s="1" t="s">
        <v>66</v>
      </c>
    </row>
    <row r="24" spans="1:26" ht="11.25" customHeight="1" x14ac:dyDescent="0.15">
      <c r="A24" s="19" t="s">
        <v>32</v>
      </c>
      <c r="B24" s="19">
        <v>70</v>
      </c>
      <c r="C24" s="19" t="s">
        <v>84</v>
      </c>
      <c r="D24" s="19"/>
      <c r="E24" s="19"/>
      <c r="F24" s="19"/>
      <c r="G24" s="19"/>
      <c r="H24" s="19"/>
      <c r="I24" s="7"/>
      <c r="V24" s="1">
        <v>1</v>
      </c>
    </row>
    <row r="25" spans="1:26" ht="11.25" customHeight="1" x14ac:dyDescent="0.15">
      <c r="A25" s="19" t="s">
        <v>33</v>
      </c>
      <c r="B25" s="19">
        <v>0.7</v>
      </c>
      <c r="C25" s="19" t="s">
        <v>82</v>
      </c>
      <c r="D25" s="19"/>
      <c r="E25" s="19"/>
      <c r="F25" s="19"/>
      <c r="G25" s="19"/>
      <c r="H25" s="19"/>
    </row>
    <row r="26" spans="1:26" x14ac:dyDescent="0.15">
      <c r="A26" s="19" t="s">
        <v>34</v>
      </c>
      <c r="B26" s="19"/>
      <c r="C26" s="19"/>
      <c r="D26" s="19" t="s">
        <v>35</v>
      </c>
      <c r="E26" s="19"/>
      <c r="F26" s="19"/>
      <c r="G26" s="19"/>
      <c r="H26" s="19"/>
    </row>
    <row r="27" spans="1:26" x14ac:dyDescent="0.15">
      <c r="A27" s="24" t="s">
        <v>36</v>
      </c>
      <c r="B27" s="25">
        <v>34.950169155271901</v>
      </c>
      <c r="C27" s="19" t="s">
        <v>37</v>
      </c>
      <c r="D27" s="20">
        <f>B28+B27-B23-B31</f>
        <v>-5.3254924935686176E-4</v>
      </c>
      <c r="E27" s="19"/>
      <c r="F27" s="19"/>
      <c r="G27" s="19"/>
      <c r="H27" s="19"/>
    </row>
    <row r="28" spans="1:26" x14ac:dyDescent="0.15">
      <c r="A28" s="24" t="s">
        <v>38</v>
      </c>
      <c r="B28" s="26">
        <v>123.5409622954612</v>
      </c>
      <c r="C28" s="19" t="s">
        <v>48</v>
      </c>
      <c r="D28" s="20">
        <f>B27*C18+B28*F18-B23*B25-B31*F20</f>
        <v>1.028203396042926E-4</v>
      </c>
      <c r="E28" s="19"/>
      <c r="F28" s="19"/>
      <c r="G28" s="19"/>
      <c r="H28" s="19"/>
    </row>
    <row r="29" spans="1:26" x14ac:dyDescent="0.15">
      <c r="A29" s="24" t="s">
        <v>14</v>
      </c>
      <c r="B29" s="27">
        <v>4.5531621961926385</v>
      </c>
      <c r="C29" s="19" t="s">
        <v>49</v>
      </c>
      <c r="D29" s="20">
        <f>B27*E18+B28*H18-B31*H20</f>
        <v>5.2434908442933192E-4</v>
      </c>
      <c r="E29" s="19"/>
      <c r="F29" s="19"/>
      <c r="G29" s="19"/>
      <c r="H29" s="19"/>
    </row>
    <row r="30" spans="1:26" x14ac:dyDescent="0.15">
      <c r="A30" s="24" t="s">
        <v>40</v>
      </c>
      <c r="B30" s="25">
        <v>21.687474839693252</v>
      </c>
      <c r="C30" s="19" t="s">
        <v>41</v>
      </c>
      <c r="D30" s="20">
        <f>B30+B31-B27-B34</f>
        <v>-6.3110052650472426E-5</v>
      </c>
      <c r="E30" s="21"/>
      <c r="F30" s="19"/>
      <c r="G30" s="19"/>
      <c r="H30" s="19"/>
    </row>
    <row r="31" spans="1:26" x14ac:dyDescent="0.15">
      <c r="A31" s="24" t="s">
        <v>42</v>
      </c>
      <c r="B31" s="26">
        <v>88.49166399998245</v>
      </c>
      <c r="C31" s="19" t="s">
        <v>48</v>
      </c>
      <c r="D31" s="20">
        <f>B30*C20+B31*F20-B27*C18-B34*F22</f>
        <v>-7.3729745093586985E-4</v>
      </c>
      <c r="E31" s="19"/>
      <c r="F31" s="19"/>
      <c r="G31" s="19"/>
      <c r="H31" s="19"/>
    </row>
    <row r="32" spans="1:26" x14ac:dyDescent="0.15">
      <c r="A32" s="24" t="s">
        <v>20</v>
      </c>
      <c r="B32" s="27">
        <v>1.1092752918526283</v>
      </c>
      <c r="C32" s="19" t="s">
        <v>49</v>
      </c>
      <c r="D32" s="20">
        <f>B30*E20+B31*H20-B27*E18-B34*H22</f>
        <v>-2.2930078952754229E-4</v>
      </c>
      <c r="E32" s="19"/>
      <c r="F32" s="19"/>
      <c r="G32" s="19"/>
      <c r="H32" s="19"/>
    </row>
    <row r="33" spans="1:26" x14ac:dyDescent="0.15">
      <c r="A33" s="24" t="s">
        <v>44</v>
      </c>
      <c r="B33" s="25">
        <v>16.458583227097478</v>
      </c>
      <c r="C33" s="19" t="s">
        <v>45</v>
      </c>
      <c r="D33" s="20">
        <f>B33+B34-B24-B30</f>
        <v>1.4118186068401428E-4</v>
      </c>
      <c r="E33" s="19"/>
      <c r="F33" s="19"/>
      <c r="G33" s="19"/>
      <c r="H33" s="19"/>
    </row>
    <row r="34" spans="1:26" x14ac:dyDescent="0.15">
      <c r="A34" s="24" t="s">
        <v>46</v>
      </c>
      <c r="B34" s="26">
        <v>75.229032794456458</v>
      </c>
      <c r="C34" s="19" t="s">
        <v>48</v>
      </c>
      <c r="D34" s="20">
        <f>B33*C22+B34*F22-B30*C20</f>
        <v>-7.101464198191465E-4</v>
      </c>
      <c r="E34" s="19"/>
      <c r="F34" s="19"/>
      <c r="G34" s="19"/>
      <c r="H34" s="19"/>
      <c r="Q34" s="6"/>
      <c r="R34" s="23"/>
      <c r="S34" s="23"/>
      <c r="T34" s="6"/>
      <c r="U34" s="6"/>
      <c r="V34" s="6"/>
    </row>
    <row r="35" spans="1:26" x14ac:dyDescent="0.15">
      <c r="A35" s="24" t="s">
        <v>26</v>
      </c>
      <c r="B35" s="27">
        <v>-6.062891191293663E-2</v>
      </c>
      <c r="C35" s="19" t="s">
        <v>49</v>
      </c>
      <c r="D35" s="20">
        <f>B33*E22+B34*H22-B30*E20-B24</f>
        <v>-6.2621199393220195E-4</v>
      </c>
      <c r="E35" s="19"/>
      <c r="F35" s="19"/>
      <c r="G35" s="19"/>
      <c r="H35" s="19"/>
      <c r="Q35" s="6"/>
      <c r="R35" s="23"/>
      <c r="S35" s="23"/>
      <c r="T35" s="6"/>
      <c r="U35" s="6"/>
      <c r="V35" s="6"/>
    </row>
    <row r="36" spans="1:26" x14ac:dyDescent="0.15">
      <c r="A36" s="19"/>
      <c r="B36" s="19"/>
      <c r="C36" s="19"/>
      <c r="D36" s="20">
        <f>SUMSQ(D27:D35)</f>
        <v>2.0856736662615047E-6</v>
      </c>
      <c r="E36" s="19"/>
      <c r="F36" s="19"/>
      <c r="G36" s="19"/>
      <c r="H36" s="19"/>
    </row>
    <row r="37" spans="1:26" x14ac:dyDescent="0.15">
      <c r="A37" s="19"/>
      <c r="B37" s="19"/>
      <c r="C37" s="19"/>
      <c r="D37" s="19"/>
      <c r="E37" s="19"/>
      <c r="F37" s="19"/>
      <c r="G37" s="19"/>
      <c r="H37" s="19"/>
    </row>
    <row r="38" spans="1:26" x14ac:dyDescent="0.15">
      <c r="A38" s="19"/>
      <c r="B38" s="19"/>
      <c r="C38" s="19"/>
      <c r="D38" s="19"/>
      <c r="E38" s="19"/>
      <c r="F38" s="19"/>
      <c r="G38" s="19"/>
      <c r="H38" s="19"/>
    </row>
    <row r="39" spans="1:26" x14ac:dyDescent="0.15">
      <c r="A39" s="19"/>
      <c r="B39" s="19" t="s">
        <v>53</v>
      </c>
      <c r="C39" s="19">
        <f>B23*B25</f>
        <v>49</v>
      </c>
      <c r="D39" s="19"/>
      <c r="E39" s="19"/>
      <c r="F39" s="19"/>
      <c r="G39" s="19"/>
      <c r="H39" s="19"/>
    </row>
    <row r="40" spans="1:26" x14ac:dyDescent="0.15">
      <c r="A40" s="19"/>
      <c r="B40" s="19" t="s">
        <v>54</v>
      </c>
      <c r="C40" s="19">
        <f>B28*F18</f>
        <v>47.946858699793843</v>
      </c>
      <c r="D40" s="19"/>
      <c r="E40" s="19"/>
      <c r="F40" s="19"/>
      <c r="G40" s="19"/>
      <c r="H40" s="19"/>
    </row>
    <row r="41" spans="1:26" x14ac:dyDescent="0.15">
      <c r="A41" s="19"/>
      <c r="B41" s="19" t="s">
        <v>55</v>
      </c>
      <c r="C41" s="19">
        <f>C40/C39</f>
        <v>0.97850732040395594</v>
      </c>
      <c r="D41" s="19"/>
      <c r="E41" s="19"/>
      <c r="F41" s="19">
        <f>76.3*0.716</f>
        <v>54.630799999999994</v>
      </c>
      <c r="G41" s="19"/>
      <c r="H41" s="19"/>
      <c r="Z41" s="1" t="s">
        <v>66</v>
      </c>
    </row>
    <row r="42" spans="1:26" x14ac:dyDescent="0.15">
      <c r="A42" s="19"/>
      <c r="B42" s="19"/>
      <c r="C42" s="19"/>
      <c r="D42" s="19"/>
      <c r="E42" s="19"/>
      <c r="F42" s="19">
        <f>76.3*(1-0.716)</f>
        <v>21.6692</v>
      </c>
      <c r="G42" s="19"/>
      <c r="H42" s="19"/>
    </row>
    <row r="43" spans="1:26" x14ac:dyDescent="0.15">
      <c r="Z43" s="1" t="s">
        <v>66</v>
      </c>
    </row>
    <row r="44" spans="1:26" x14ac:dyDescent="0.15">
      <c r="Z44" s="1" t="s">
        <v>66</v>
      </c>
    </row>
    <row r="45" spans="1:26" x14ac:dyDescent="0.15">
      <c r="Z45" s="1" t="s">
        <v>66</v>
      </c>
    </row>
  </sheetData>
  <phoneticPr fontId="2"/>
  <pageMargins left="0.75" right="0.75" top="1" bottom="1" header="0.51200000000000001" footer="0.51200000000000001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例題21 ベンゼンのスルホラン抽出向流３段</vt:lpstr>
      <vt:lpstr>Be+Hexane+Sulfolane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2004-08-27T06:48:32Z</dcterms:created>
  <dcterms:modified xsi:type="dcterms:W3CDTF">2018-07-22T12:33:09Z</dcterms:modified>
</cp:coreProperties>
</file>