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3848" yWindow="420" windowWidth="14268" windowHeight="9456"/>
  </bookViews>
  <sheets>
    <sheet name="例題19a 未飽和冷水塔 Twout=32.2" sheetId="1" r:id="rId1"/>
    <sheet name="Twoout=30" sheetId="2" r:id="rId2"/>
    <sheet name="Twout=34" sheetId="3" r:id="rId3"/>
  </sheets>
  <definedNames>
    <definedName name="solver_adj" localSheetId="1" hidden="1">'Twoout=30'!$B$8:$B$9,'Twoout=30'!$B$18</definedName>
    <definedName name="solver_adj" localSheetId="2" hidden="1">'Twout=34'!$B$8:$B$9,'Twout=34'!$B$18</definedName>
    <definedName name="solver_adj" localSheetId="0" hidden="1">'例題19a 未飽和冷水塔 Twout=32.2'!$B$8:$B$9,'例題19a 未飽和冷水塔 Twout=32.2'!$B$18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100</definedName>
    <definedName name="solver_itr" localSheetId="2" hidden="1">100</definedName>
    <definedName name="solver_itr" localSheetId="0" hidden="1">100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'Twoout=30'!$B$14</definedName>
    <definedName name="solver_opt" localSheetId="2" hidden="1">'Twout=34'!$B$14</definedName>
    <definedName name="solver_opt" localSheetId="0" hidden="1">'例題19a 未飽和冷水塔 Twout=32.2'!$B$14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1</definedName>
    <definedName name="solver_rlx" localSheetId="2" hidden="1">1</definedName>
    <definedName name="solver_rlx" localSheetId="0" hidden="1">1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2</definedName>
    <definedName name="solver_scl" localSheetId="2" hidden="1">2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100</definedName>
    <definedName name="solver_tim" localSheetId="2" hidden="1">100</definedName>
    <definedName name="solver_tim" localSheetId="0" hidden="1">100</definedName>
    <definedName name="solver_tol" localSheetId="1" hidden="1">0.05</definedName>
    <definedName name="solver_tol" localSheetId="2" hidden="1">0.05</definedName>
    <definedName name="solver_tol" localSheetId="0" hidden="1">0.05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0.0103</definedName>
    <definedName name="solver_val" localSheetId="2" hidden="1">0.0103</definedName>
    <definedName name="solver_val" localSheetId="0" hidden="1">0.0103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30" i="3" l="1"/>
  <c r="B23" i="3"/>
  <c r="B22" i="3"/>
  <c r="I21" i="3"/>
  <c r="H21" i="3"/>
  <c r="B21" i="3"/>
  <c r="B13" i="3"/>
  <c r="B12" i="3"/>
  <c r="B3" i="3"/>
  <c r="B5" i="3" s="1"/>
  <c r="B30" i="2"/>
  <c r="B23" i="2"/>
  <c r="B22" i="2"/>
  <c r="I21" i="2"/>
  <c r="H21" i="2"/>
  <c r="B21" i="2"/>
  <c r="B13" i="2"/>
  <c r="B12" i="2"/>
  <c r="B3" i="2"/>
  <c r="B5" i="2" s="1"/>
  <c r="B24" i="3" l="1"/>
  <c r="B14" i="3" s="1"/>
  <c r="B24" i="2"/>
  <c r="B14" i="2" s="1"/>
  <c r="B30" i="1"/>
  <c r="B23" i="1" l="1"/>
  <c r="B22" i="1"/>
  <c r="B21" i="1"/>
  <c r="U12" i="1" l="1"/>
  <c r="T12" i="1"/>
  <c r="B24" i="1" l="1"/>
  <c r="B3" i="1" l="1"/>
  <c r="B5" i="1" s="1"/>
  <c r="B12" i="1"/>
  <c r="B14" i="1" s="1"/>
  <c r="B13" i="1"/>
</calcChain>
</file>

<file path=xl/comments1.xml><?xml version="1.0" encoding="utf-8"?>
<comments xmlns="http://schemas.openxmlformats.org/spreadsheetml/2006/main">
  <authors>
    <author>itolab04</author>
    <author>aito</author>
  </authors>
  <commentList>
    <comment ref="B12" authorId="0" shapeId="0">
      <text>
        <r>
          <rPr>
            <sz val="10"/>
            <color indexed="81"/>
            <rFont val="Arial"/>
            <family val="2"/>
          </rPr>
          <t>=(2502-2.39*B11)*(B10-B8)-(1.005+1.884*((B8+B10)/2))*(B9-B11)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1" shapeId="0">
      <text>
        <r>
          <rPr>
            <sz val="10"/>
            <color indexed="81"/>
            <rFont val="ＭＳ Ｐゴシック"/>
            <family val="3"/>
            <charset val="128"/>
          </rPr>
          <t>=SUMSQ(B12,B24)
Hout, Tout, Gの3未知数を断熱冷却線，熱収支式で解く</t>
        </r>
      </text>
    </comment>
    <comment ref="B21" authorId="0" shapeId="0">
      <text>
        <r>
          <rPr>
            <sz val="10"/>
            <color indexed="81"/>
            <rFont val="Arial"/>
            <family val="2"/>
          </rPr>
          <t>=B16*E1*(B17-B11)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sz val="10"/>
            <color indexed="81"/>
            <rFont val="Arial"/>
            <family val="2"/>
          </rPr>
          <t>=B18*E2*(B19-B9)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0" shapeId="0">
      <text>
        <r>
          <rPr>
            <sz val="10"/>
            <color indexed="81"/>
            <rFont val="Arial"/>
            <family val="2"/>
          </rPr>
          <t>=B18*E3*(B8-B20)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>
      <text>
        <r>
          <rPr>
            <sz val="10"/>
            <color indexed="81"/>
            <rFont val="Arial"/>
            <family val="2"/>
          </rPr>
          <t>=B21+B22-B23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<sst xmlns="http://schemas.openxmlformats.org/spreadsheetml/2006/main" count="147" uniqueCount="84">
  <si>
    <t>【温度と湿度】</t>
    <rPh sb="1" eb="3">
      <t>オンド</t>
    </rPh>
    <rPh sb="4" eb="6">
      <t>シツド</t>
    </rPh>
    <phoneticPr fontId="1"/>
  </si>
  <si>
    <t>【断熱冷却線】</t>
    <rPh sb="1" eb="3">
      <t>ダンネツ</t>
    </rPh>
    <rPh sb="3" eb="5">
      <t>レイキャク</t>
    </rPh>
    <rPh sb="5" eb="6">
      <t>セン</t>
    </rPh>
    <phoneticPr fontId="1"/>
  </si>
  <si>
    <t>t</t>
    <phoneticPr fontId="1"/>
  </si>
  <si>
    <t>Hs</t>
    <phoneticPr fontId="1"/>
  </si>
  <si>
    <t>℃</t>
    <phoneticPr fontId="1"/>
  </si>
  <si>
    <t>kPa</t>
    <phoneticPr fontId="1"/>
  </si>
  <si>
    <t>%RH</t>
    <phoneticPr fontId="1"/>
  </si>
  <si>
    <t>kg/kg</t>
    <phoneticPr fontId="1"/>
  </si>
  <si>
    <t>断熱冷却線</t>
    <rPh sb="0" eb="2">
      <t>ダンネツ</t>
    </rPh>
    <rPh sb="2" eb="4">
      <t>レイキャク</t>
    </rPh>
    <rPh sb="4" eb="5">
      <t>セン</t>
    </rPh>
    <phoneticPr fontId="1"/>
  </si>
  <si>
    <t>飽和湿度線</t>
    <rPh sb="0" eb="2">
      <t>ホウワ</t>
    </rPh>
    <rPh sb="2" eb="4">
      <t>シツド</t>
    </rPh>
    <rPh sb="4" eb="5">
      <t>セン</t>
    </rPh>
    <phoneticPr fontId="1"/>
  </si>
  <si>
    <t>水温度低下</t>
    <rPh sb="0" eb="1">
      <t>ミズ</t>
    </rPh>
    <rPh sb="1" eb="3">
      <t>オンド</t>
    </rPh>
    <rPh sb="3" eb="5">
      <t>テイカ</t>
    </rPh>
    <phoneticPr fontId="1"/>
  </si>
  <si>
    <t>空気温度上昇</t>
    <rPh sb="0" eb="2">
      <t>クウキ</t>
    </rPh>
    <rPh sb="2" eb="4">
      <t>オンド</t>
    </rPh>
    <rPh sb="4" eb="6">
      <t>ジョウショウ</t>
    </rPh>
    <phoneticPr fontId="1"/>
  </si>
  <si>
    <t>蒸発潜熱</t>
    <rPh sb="0" eb="2">
      <t>ジョウハツ</t>
    </rPh>
    <rPh sb="2" eb="4">
      <t>センネツ</t>
    </rPh>
    <phoneticPr fontId="1"/>
  </si>
  <si>
    <t>kJ</t>
    <phoneticPr fontId="1"/>
  </si>
  <si>
    <r>
      <t xml:space="preserve">T </t>
    </r>
    <r>
      <rPr>
        <sz val="11"/>
        <rFont val="ＭＳ Ｐゴシック"/>
        <family val="3"/>
        <charset val="128"/>
      </rPr>
      <t>=</t>
    </r>
    <phoneticPr fontId="1"/>
  </si>
  <si>
    <r>
      <t>p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 xml:space="preserve"> =</t>
    </r>
    <phoneticPr fontId="1"/>
  </si>
  <si>
    <r>
      <t>φ</t>
    </r>
    <r>
      <rPr>
        <sz val="11"/>
        <rFont val="ＭＳ Ｐゴシック"/>
        <family val="3"/>
        <charset val="128"/>
      </rPr>
      <t xml:space="preserve"> =</t>
    </r>
    <phoneticPr fontId="1"/>
  </si>
  <si>
    <r>
      <t>H</t>
    </r>
    <r>
      <rPr>
        <sz val="11"/>
        <rFont val="ＭＳ Ｐゴシック"/>
        <family val="3"/>
        <charset val="128"/>
      </rPr>
      <t xml:space="preserve"> =</t>
    </r>
    <phoneticPr fontId="1"/>
  </si>
  <si>
    <r>
      <t>H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</si>
  <si>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r>
      <t>T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</si>
  <si>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t>kg/s</t>
    <phoneticPr fontId="1"/>
  </si>
  <si>
    <t>熱収支式</t>
    <rPh sb="0" eb="1">
      <t>ネツ</t>
    </rPh>
    <rPh sb="1" eb="3">
      <t>シュウシ</t>
    </rPh>
    <rPh sb="3" eb="4">
      <t>シキ</t>
    </rPh>
    <phoneticPr fontId="1"/>
  </si>
  <si>
    <t>℃</t>
  </si>
  <si>
    <t>℃</t>
    <phoneticPr fontId="1"/>
  </si>
  <si>
    <t>kg/kg</t>
    <phoneticPr fontId="1"/>
  </si>
  <si>
    <t>温水L=</t>
    <rPh sb="0" eb="2">
      <t>オンスイ</t>
    </rPh>
    <phoneticPr fontId="1"/>
  </si>
  <si>
    <t>空気G=</t>
    <rPh sb="0" eb="2">
      <t>クウキ</t>
    </rPh>
    <phoneticPr fontId="1"/>
  </si>
  <si>
    <t>Basic Plinciples and Calculaitons in Chemical Engineeirng, Example 11.5</t>
    <phoneticPr fontId="1"/>
  </si>
  <si>
    <r>
      <t>Tout</t>
    </r>
    <r>
      <rPr>
        <sz val="11"/>
        <rFont val="ＭＳ Ｐゴシック"/>
        <family val="3"/>
        <charset val="128"/>
      </rPr>
      <t>=</t>
    </r>
    <phoneticPr fontId="1"/>
  </si>
  <si>
    <r>
      <t>H out</t>
    </r>
    <r>
      <rPr>
        <sz val="11"/>
        <rFont val="ＭＳ Ｐゴシック"/>
        <family val="3"/>
        <charset val="128"/>
      </rPr>
      <t>=</t>
    </r>
    <phoneticPr fontId="1"/>
  </si>
  <si>
    <t>Twin=</t>
    <phoneticPr fontId="1"/>
  </si>
  <si>
    <t>Tin</t>
    <phoneticPr fontId="1"/>
  </si>
  <si>
    <t>Cpw</t>
    <phoneticPr fontId="1"/>
  </si>
  <si>
    <t>Cpair</t>
    <phoneticPr fontId="1"/>
  </si>
  <si>
    <t>lw</t>
    <phoneticPr fontId="1"/>
  </si>
  <si>
    <t>dry air</t>
    <phoneticPr fontId="1"/>
  </si>
  <si>
    <t>kJ/kg</t>
    <phoneticPr fontId="1"/>
  </si>
  <si>
    <t>kJ/kg-K</t>
    <phoneticPr fontId="1"/>
  </si>
  <si>
    <t>kJ/kg-K</t>
    <phoneticPr fontId="1"/>
  </si>
  <si>
    <t>Lout=</t>
    <phoneticPr fontId="1"/>
  </si>
  <si>
    <t>℃</t>
    <phoneticPr fontId="1"/>
  </si>
  <si>
    <t>元問題はLを求める問題だが，ここでは出口水温Tw outを指定して空気量Gを求める問題とした</t>
    <rPh sb="0" eb="1">
      <t>モト</t>
    </rPh>
    <rPh sb="1" eb="3">
      <t>モンダイ</t>
    </rPh>
    <rPh sb="6" eb="7">
      <t>モト</t>
    </rPh>
    <rPh sb="9" eb="11">
      <t>モンダイ</t>
    </rPh>
    <rPh sb="18" eb="20">
      <t>デグチ</t>
    </rPh>
    <rPh sb="20" eb="22">
      <t>スイオン</t>
    </rPh>
    <rPh sb="29" eb="31">
      <t>シテイ</t>
    </rPh>
    <rPh sb="33" eb="35">
      <t>クウキ</t>
    </rPh>
    <rPh sb="35" eb="36">
      <t>リョウ</t>
    </rPh>
    <rPh sb="38" eb="39">
      <t>モト</t>
    </rPh>
    <rPh sb="41" eb="43">
      <t>モンダイ</t>
    </rPh>
    <phoneticPr fontId="1"/>
  </si>
  <si>
    <r>
      <t xml:space="preserve">T </t>
    </r>
    <r>
      <rPr>
        <sz val="11"/>
        <rFont val="ＭＳ Ｐゴシック"/>
        <family val="3"/>
        <charset val="128"/>
      </rPr>
      <t>=</t>
    </r>
    <phoneticPr fontId="1"/>
  </si>
  <si>
    <t>℃</t>
    <phoneticPr fontId="1"/>
  </si>
  <si>
    <r>
      <t>p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 xml:space="preserve"> =</t>
    </r>
    <phoneticPr fontId="1"/>
  </si>
  <si>
    <t>%RH</t>
    <phoneticPr fontId="1"/>
  </si>
  <si>
    <r>
      <t>H</t>
    </r>
    <r>
      <rPr>
        <sz val="11"/>
        <rFont val="ＭＳ Ｐゴシック"/>
        <family val="3"/>
        <charset val="128"/>
      </rPr>
      <t xml:space="preserve"> =</t>
    </r>
    <phoneticPr fontId="1"/>
  </si>
  <si>
    <t>kg/kg</t>
    <phoneticPr fontId="1"/>
  </si>
  <si>
    <r>
      <t>H out</t>
    </r>
    <r>
      <rPr>
        <sz val="11"/>
        <rFont val="ＭＳ Ｐゴシック"/>
        <family val="3"/>
        <charset val="128"/>
      </rPr>
      <t>=</t>
    </r>
    <phoneticPr fontId="1"/>
  </si>
  <si>
    <t>kg/kg</t>
    <phoneticPr fontId="1"/>
  </si>
  <si>
    <r>
      <t>H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</si>
  <si>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r>
      <t>T</t>
    </r>
    <r>
      <rPr>
        <i/>
        <vertAlign val="subscript"/>
        <sz val="11"/>
        <rFont val="ＭＳ Ｐゴシック"/>
        <family val="3"/>
        <charset val="128"/>
      </rPr>
      <t>w out=</t>
    </r>
    <r>
      <rPr>
        <i/>
        <sz val="11"/>
        <rFont val="ＭＳ Ｐゴシック"/>
        <family val="3"/>
        <charset val="128"/>
      </rPr>
      <t>T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</si>
  <si>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t>kg/s</t>
    <phoneticPr fontId="1"/>
  </si>
  <si>
    <t>Twin=</t>
    <phoneticPr fontId="1"/>
  </si>
  <si>
    <t>kg/s</t>
    <phoneticPr fontId="1"/>
  </si>
  <si>
    <t>dry air</t>
    <phoneticPr fontId="1"/>
  </si>
  <si>
    <t>Tin</t>
    <phoneticPr fontId="1"/>
  </si>
  <si>
    <t>Hin</t>
    <phoneticPr fontId="1"/>
  </si>
  <si>
    <t>kg/kg</t>
    <phoneticPr fontId="1"/>
  </si>
  <si>
    <t>kJ</t>
    <phoneticPr fontId="1"/>
  </si>
  <si>
    <t>Basic Plinciples and Calculaitons in Chemical Engineeirng, Example 11.5</t>
    <phoneticPr fontId="1"/>
  </si>
  <si>
    <r>
      <t xml:space="preserve">T </t>
    </r>
    <r>
      <rPr>
        <sz val="11"/>
        <rFont val="ＭＳ Ｐゴシック"/>
        <family val="3"/>
        <charset val="128"/>
      </rPr>
      <t>=</t>
    </r>
    <phoneticPr fontId="1"/>
  </si>
  <si>
    <t>kPa</t>
    <phoneticPr fontId="1"/>
  </si>
  <si>
    <r>
      <t>φ</t>
    </r>
    <r>
      <rPr>
        <sz val="11"/>
        <rFont val="ＭＳ Ｐゴシック"/>
        <family val="3"/>
        <charset val="128"/>
      </rPr>
      <t xml:space="preserve"> =</t>
    </r>
    <phoneticPr fontId="1"/>
  </si>
  <si>
    <r>
      <t>H out</t>
    </r>
    <r>
      <rPr>
        <sz val="11"/>
        <rFont val="ＭＳ Ｐゴシック"/>
        <family val="3"/>
        <charset val="128"/>
      </rPr>
      <t>=</t>
    </r>
    <phoneticPr fontId="1"/>
  </si>
  <si>
    <r>
      <t>Tout</t>
    </r>
    <r>
      <rPr>
        <sz val="11"/>
        <rFont val="ＭＳ Ｐゴシック"/>
        <family val="3"/>
        <charset val="128"/>
      </rPr>
      <t>=</t>
    </r>
    <phoneticPr fontId="1"/>
  </si>
  <si>
    <r>
      <t>T</t>
    </r>
    <r>
      <rPr>
        <i/>
        <vertAlign val="subscript"/>
        <sz val="11"/>
        <rFont val="ＭＳ Ｐゴシック"/>
        <family val="3"/>
        <charset val="128"/>
      </rPr>
      <t>w out=</t>
    </r>
    <r>
      <rPr>
        <i/>
        <sz val="11"/>
        <rFont val="ＭＳ Ｐゴシック"/>
        <family val="3"/>
        <charset val="128"/>
      </rPr>
      <t>T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</si>
  <si>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t>℃</t>
    <phoneticPr fontId="1"/>
  </si>
  <si>
    <t>Twin=</t>
    <phoneticPr fontId="1"/>
  </si>
  <si>
    <t>Hin</t>
    <phoneticPr fontId="1"/>
  </si>
  <si>
    <t>kJ</t>
    <phoneticPr fontId="1"/>
  </si>
  <si>
    <t>kJ</t>
    <phoneticPr fontId="1"/>
  </si>
  <si>
    <t>Cpw</t>
    <phoneticPr fontId="1"/>
  </si>
  <si>
    <t>kJ/kg-K</t>
    <phoneticPr fontId="1"/>
  </si>
  <si>
    <t>Cpair</t>
    <phoneticPr fontId="1"/>
  </si>
  <si>
    <t>kJ/kg-K</t>
    <phoneticPr fontId="1"/>
  </si>
  <si>
    <t>lw</t>
    <phoneticPr fontId="1"/>
  </si>
  <si>
    <t>kJ/kg</t>
    <phoneticPr fontId="1"/>
  </si>
  <si>
    <t>Lout=</t>
    <phoneticPr fontId="1"/>
  </si>
  <si>
    <t>kg-dry air/s</t>
    <phoneticPr fontId="1"/>
  </si>
  <si>
    <t>Tin=</t>
    <phoneticPr fontId="1"/>
  </si>
  <si>
    <t>Hin=</t>
    <phoneticPr fontId="1"/>
  </si>
  <si>
    <t>Basic Plinciples and Calculaitons in Chemical Engineeirng, p. 671, Example 11.5</t>
    <phoneticPr fontId="1"/>
  </si>
  <si>
    <t>Cpair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</si>
</sst>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00_ "/>
    <numFmt numFmtId="178" formatCode="0.0000_ "/>
    <numFmt numFmtId="179" formatCode="0.0_ "/>
    <numFmt numFmtId="180" formatCode="#,##0.0_ "/>
  </numFmts>
  <fonts count="14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vertAlign val="subscript"/>
      <sz val="11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7" fontId="11" fillId="0" borderId="1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178" fontId="11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57136049642"/>
          <c:y val="9.924343519213287E-2"/>
          <c:w val="0.76903265168487245"/>
          <c:h val="0.7001231112089610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'例題19a 未飽和冷水塔 Twout=32.2'!$S$2:$S$8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</c:numCache>
            </c:numRef>
          </c:xVal>
          <c:yVal>
            <c:numRef>
              <c:f>'例題19a 未飽和冷水塔 Twout=32.2'!$T$2:$T$8</c:f>
              <c:numCache>
                <c:formatCode>General</c:formatCode>
                <c:ptCount val="7"/>
                <c:pt idx="0">
                  <c:v>7.4999999999999997E-3</c:v>
                </c:pt>
                <c:pt idx="1">
                  <c:v>1.0500000000000001E-2</c:v>
                </c:pt>
                <c:pt idx="2">
                  <c:v>1.4500000000000001E-2</c:v>
                </c:pt>
                <c:pt idx="3">
                  <c:v>1.9900000000000001E-2</c:v>
                </c:pt>
                <c:pt idx="4">
                  <c:v>2.7E-2</c:v>
                </c:pt>
                <c:pt idx="5">
                  <c:v>3.6299999999999999E-2</c:v>
                </c:pt>
                <c:pt idx="6">
                  <c:v>4.8599999999999997E-2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F3-4795-B3D5-4C19EDEBE508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('例題19a 未飽和冷水塔 Twout=32.2'!$B$9,'例題19a 未飽和冷水塔 Twout=32.2'!$B$11)</c:f>
              <c:numCache>
                <c:formatCode>0.00_ </c:formatCode>
                <c:ptCount val="2"/>
                <c:pt idx="0">
                  <c:v>35.058074424472416</c:v>
                </c:pt>
                <c:pt idx="1">
                  <c:v>32.205845391909769</c:v>
                </c:pt>
              </c:numCache>
            </c:numRef>
          </c:xVal>
          <c:yVal>
            <c:numRef>
              <c:f>('例題19a 未飽和冷水塔 Twout=32.2'!$B$8,'例題19a 未飽和冷水塔 Twout=32.2'!$B$10)</c:f>
              <c:numCache>
                <c:formatCode>0.0000_ </c:formatCode>
                <c:ptCount val="2"/>
                <c:pt idx="0">
                  <c:v>2.9545127947514831E-2</c:v>
                </c:pt>
                <c:pt idx="1">
                  <c:v>3.0794132985829725E-2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F3-4795-B3D5-4C19EDEBE508}"/>
            </c:ext>
          </c:extLst>
        </c:ser>
        <c:ser>
          <c:idx val="1"/>
          <c:order val="2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'例題19a 未飽和冷水塔 Twout=32.2'!$T$10:$T$11</c:f>
              <c:numCache>
                <c:formatCode>General</c:formatCode>
                <c:ptCount val="2"/>
                <c:pt idx="0">
                  <c:v>18.3</c:v>
                </c:pt>
                <c:pt idx="1">
                  <c:v>26.68</c:v>
                </c:pt>
              </c:numCache>
            </c:numRef>
          </c:xVal>
          <c:yVal>
            <c:numRef>
              <c:f>'例題19a 未飽和冷水塔 Twout=32.2'!$U$10:$U$11</c:f>
              <c:numCache>
                <c:formatCode>General</c:formatCode>
                <c:ptCount val="2"/>
                <c:pt idx="0">
                  <c:v>1.2999999999999999E-2</c:v>
                </c:pt>
                <c:pt idx="1">
                  <c:v>9.4999999999999998E-3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F3-4795-B3D5-4C19EDEBE508}"/>
            </c:ext>
          </c:extLst>
        </c:ser>
        <c:ser>
          <c:idx val="3"/>
          <c:order val="3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'例題19a 未飽和冷水塔 Twout=32.2'!$T$11:$T$12</c:f>
              <c:numCache>
                <c:formatCode>0.00_ </c:formatCode>
                <c:ptCount val="2"/>
                <c:pt idx="0" formatCode="General">
                  <c:v>26.68</c:v>
                </c:pt>
                <c:pt idx="1">
                  <c:v>35.058074424472416</c:v>
                </c:pt>
              </c:numCache>
            </c:numRef>
          </c:xVal>
          <c:yVal>
            <c:numRef>
              <c:f>'例題19a 未飽和冷水塔 Twout=32.2'!$U$11:$U$12</c:f>
              <c:numCache>
                <c:formatCode>0.0000_ </c:formatCode>
                <c:ptCount val="2"/>
                <c:pt idx="0" formatCode="General">
                  <c:v>9.4999999999999998E-3</c:v>
                </c:pt>
                <c:pt idx="1">
                  <c:v>2.9545127947514831E-2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F3-4795-B3D5-4C19EDEB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24928"/>
        <c:axId val="1"/>
      </c:scatterChart>
      <c:valAx>
        <c:axId val="319124928"/>
        <c:scaling>
          <c:orientation val="minMax"/>
          <c:max val="5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defRPr>
                </a:pPr>
                <a:r>
                  <a:rPr lang="en-US" sz="1000"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rPr>
                  <a:t>T [</a:t>
                </a:r>
                <a:r>
                  <a:rPr lang="en-US" altLang="ja-JP" sz="1000" b="0" i="0" u="none" strike="noStrike" baseline="0">
                    <a:effectLst/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rPr>
                  <a:t>°C</a:t>
                </a:r>
                <a:r>
                  <a:rPr lang="en-US" sz="1000"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51852054926987245"/>
              <c:y val="0.89860998159322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0.0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絶対湿度 </a:t>
                </a:r>
                <a:r>
                  <a:rPr lang="en-US" sz="1000"/>
                  <a:t>H [kg/kg]</a:t>
                </a:r>
              </a:p>
            </c:rich>
          </c:tx>
          <c:layout>
            <c:manualLayout>
              <c:xMode val="edge"/>
              <c:yMode val="edge"/>
              <c:x val="1.8623854514314576E-2"/>
              <c:y val="0.211890940243137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9124928"/>
        <c:crosses val="autoZero"/>
        <c:crossBetween val="midCat"/>
        <c:majorUnit val="0.01"/>
        <c:minorUnit val="5.0000000000000001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53285783007"/>
          <c:y val="9.4488188976377951E-2"/>
          <c:w val="0.67407651214016251"/>
          <c:h val="0.6811023622047244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'Twoout=30'!$S$2:$S$8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</c:numCache>
            </c:numRef>
          </c:xVal>
          <c:yVal>
            <c:numRef>
              <c:f>'Twoout=30'!$T$2:$T$8</c:f>
              <c:numCache>
                <c:formatCode>General</c:formatCode>
                <c:ptCount val="7"/>
                <c:pt idx="0">
                  <c:v>7.4999999999999997E-3</c:v>
                </c:pt>
                <c:pt idx="1">
                  <c:v>1.0500000000000001E-2</c:v>
                </c:pt>
                <c:pt idx="2">
                  <c:v>1.4500000000000001E-2</c:v>
                </c:pt>
                <c:pt idx="3">
                  <c:v>1.9900000000000001E-2</c:v>
                </c:pt>
                <c:pt idx="4">
                  <c:v>2.7E-2</c:v>
                </c:pt>
                <c:pt idx="5">
                  <c:v>3.6299999999999999E-2</c:v>
                </c:pt>
                <c:pt idx="6">
                  <c:v>4.8599999999999997E-2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FB-42C7-9109-44338CD011A6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('Twoout=30'!$B$9,'Twoout=30'!$B$11)</c:f>
              <c:numCache>
                <c:formatCode>0.00_ </c:formatCode>
                <c:ptCount val="2"/>
                <c:pt idx="0">
                  <c:v>35.051960913344544</c:v>
                </c:pt>
                <c:pt idx="1">
                  <c:v>30</c:v>
                </c:pt>
              </c:numCache>
            </c:numRef>
          </c:xVal>
          <c:yVal>
            <c:numRef>
              <c:f>('Twoout=30'!$B$8,'Twoout=30'!$B$10)</c:f>
              <c:numCache>
                <c:formatCode>0.0000_ </c:formatCode>
                <c:ptCount val="2"/>
                <c:pt idx="0">
                  <c:v>2.4809088656155224E-2</c:v>
                </c:pt>
                <c:pt idx="1">
                  <c:v>2.7E-2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FB-42C7-9109-44338CD011A6}"/>
            </c:ext>
          </c:extLst>
        </c:ser>
        <c:ser>
          <c:idx val="1"/>
          <c:order val="2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'Twoout=30'!$H$19:$H$20</c:f>
              <c:numCache>
                <c:formatCode>General</c:formatCode>
                <c:ptCount val="2"/>
                <c:pt idx="0">
                  <c:v>18.3</c:v>
                </c:pt>
                <c:pt idx="1">
                  <c:v>26.68</c:v>
                </c:pt>
              </c:numCache>
            </c:numRef>
          </c:xVal>
          <c:yVal>
            <c:numRef>
              <c:f>'Twoout=30'!$I$19:$I$20</c:f>
              <c:numCache>
                <c:formatCode>General</c:formatCode>
                <c:ptCount val="2"/>
                <c:pt idx="0">
                  <c:v>1.2999999999999999E-2</c:v>
                </c:pt>
                <c:pt idx="1">
                  <c:v>9.4999999999999998E-3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FB-42C7-9109-44338CD011A6}"/>
            </c:ext>
          </c:extLst>
        </c:ser>
        <c:ser>
          <c:idx val="3"/>
          <c:order val="3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'Twoout=30'!$H$20:$H$21</c:f>
              <c:numCache>
                <c:formatCode>0.00_ </c:formatCode>
                <c:ptCount val="2"/>
                <c:pt idx="0" formatCode="General">
                  <c:v>26.68</c:v>
                </c:pt>
                <c:pt idx="1">
                  <c:v>35.051960913344544</c:v>
                </c:pt>
              </c:numCache>
            </c:numRef>
          </c:xVal>
          <c:yVal>
            <c:numRef>
              <c:f>'Twoout=30'!$I$20:$I$21</c:f>
              <c:numCache>
                <c:formatCode>0.0000_ </c:formatCode>
                <c:ptCount val="2"/>
                <c:pt idx="0" formatCode="General">
                  <c:v>9.4999999999999998E-3</c:v>
                </c:pt>
                <c:pt idx="1">
                  <c:v>2.4809088656155224E-2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FB-42C7-9109-44338CD01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24928"/>
        <c:axId val="1"/>
      </c:scatterChart>
      <c:valAx>
        <c:axId val="319124928"/>
        <c:scaling>
          <c:orientation val="minMax"/>
          <c:max val="5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 [℃]</a:t>
                </a:r>
              </a:p>
            </c:rich>
          </c:tx>
          <c:layout>
            <c:manualLayout>
              <c:xMode val="edge"/>
              <c:yMode val="edge"/>
              <c:x val="0.51852065466339003"/>
              <c:y val="0.87007874015748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0.0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絶対湿度 </a:t>
                </a:r>
                <a:r>
                  <a:rPr lang="en-US" sz="1000"/>
                  <a:t>H [kg/kg]</a:t>
                </a:r>
              </a:p>
            </c:rich>
          </c:tx>
          <c:layout>
            <c:manualLayout>
              <c:xMode val="edge"/>
              <c:yMode val="edge"/>
              <c:x val="5.3441091169965309E-2"/>
              <c:y val="0.21189110794347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9124928"/>
        <c:crosses val="autoZero"/>
        <c:crossBetween val="midCat"/>
        <c:majorUnit val="0.01"/>
        <c:minorUnit val="5.0000000000000001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4453285783007"/>
          <c:y val="9.4488188976377951E-2"/>
          <c:w val="0.67407651214016251"/>
          <c:h val="0.6811023622047244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'Twout=34'!$S$2:$S$8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</c:numCache>
            </c:numRef>
          </c:xVal>
          <c:yVal>
            <c:numRef>
              <c:f>'Twout=34'!$T$2:$T$8</c:f>
              <c:numCache>
                <c:formatCode>General</c:formatCode>
                <c:ptCount val="7"/>
                <c:pt idx="0">
                  <c:v>7.4999999999999997E-3</c:v>
                </c:pt>
                <c:pt idx="1">
                  <c:v>1.0500000000000001E-2</c:v>
                </c:pt>
                <c:pt idx="2">
                  <c:v>1.4500000000000001E-2</c:v>
                </c:pt>
                <c:pt idx="3">
                  <c:v>1.9900000000000001E-2</c:v>
                </c:pt>
                <c:pt idx="4">
                  <c:v>2.7E-2</c:v>
                </c:pt>
                <c:pt idx="5">
                  <c:v>3.6299999999999999E-2</c:v>
                </c:pt>
                <c:pt idx="6">
                  <c:v>4.8599999999999997E-2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B-4C8A-B252-5C2B12F4CEA7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('Twout=34'!$B$9,'Twout=34'!$B$11)</c:f>
              <c:numCache>
                <c:formatCode>0.00_ </c:formatCode>
                <c:ptCount val="2"/>
                <c:pt idx="0">
                  <c:v>35.738599911841852</c:v>
                </c:pt>
                <c:pt idx="1">
                  <c:v>34</c:v>
                </c:pt>
              </c:numCache>
            </c:numRef>
          </c:xVal>
          <c:yVal>
            <c:numRef>
              <c:f>('Twout=34'!$B$8,'Twout=34'!$B$10)</c:f>
              <c:numCache>
                <c:formatCode>0.0000_ </c:formatCode>
                <c:ptCount val="2"/>
                <c:pt idx="0">
                  <c:v>3.3532223945510753E-2</c:v>
                </c:pt>
                <c:pt idx="1">
                  <c:v>3.4299999999999997E-2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B-4C8A-B252-5C2B12F4CEA7}"/>
            </c:ext>
          </c:extLst>
        </c:ser>
        <c:ser>
          <c:idx val="1"/>
          <c:order val="2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'Twout=34'!$H$19:$H$20</c:f>
              <c:numCache>
                <c:formatCode>General</c:formatCode>
                <c:ptCount val="2"/>
                <c:pt idx="0">
                  <c:v>18.3</c:v>
                </c:pt>
                <c:pt idx="1">
                  <c:v>26.68</c:v>
                </c:pt>
              </c:numCache>
            </c:numRef>
          </c:xVal>
          <c:yVal>
            <c:numRef>
              <c:f>'Twout=34'!$I$19:$I$20</c:f>
              <c:numCache>
                <c:formatCode>General</c:formatCode>
                <c:ptCount val="2"/>
                <c:pt idx="0">
                  <c:v>1.2999999999999999E-2</c:v>
                </c:pt>
                <c:pt idx="1">
                  <c:v>9.4999999999999998E-3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BB-4C8A-B252-5C2B12F4CEA7}"/>
            </c:ext>
          </c:extLst>
        </c:ser>
        <c:ser>
          <c:idx val="3"/>
          <c:order val="3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'Twout=34'!$H$20:$H$21</c:f>
              <c:numCache>
                <c:formatCode>0.00_ </c:formatCode>
                <c:ptCount val="2"/>
                <c:pt idx="0" formatCode="General">
                  <c:v>26.68</c:v>
                </c:pt>
                <c:pt idx="1">
                  <c:v>35.738599911841852</c:v>
                </c:pt>
              </c:numCache>
            </c:numRef>
          </c:xVal>
          <c:yVal>
            <c:numRef>
              <c:f>'Twout=34'!$I$20:$I$21</c:f>
              <c:numCache>
                <c:formatCode>0.0000_ </c:formatCode>
                <c:ptCount val="2"/>
                <c:pt idx="0" formatCode="General">
                  <c:v>9.4999999999999998E-3</c:v>
                </c:pt>
                <c:pt idx="1">
                  <c:v>3.3532223945510753E-2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BB-4C8A-B252-5C2B12F4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24928"/>
        <c:axId val="1"/>
      </c:scatterChart>
      <c:valAx>
        <c:axId val="319124928"/>
        <c:scaling>
          <c:orientation val="minMax"/>
          <c:max val="5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 [℃]</a:t>
                </a:r>
              </a:p>
            </c:rich>
          </c:tx>
          <c:layout>
            <c:manualLayout>
              <c:xMode val="edge"/>
              <c:yMode val="edge"/>
              <c:x val="0.51852065466339003"/>
              <c:y val="0.87007874015748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0.05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絶対湿度 </a:t>
                </a:r>
                <a:r>
                  <a:rPr lang="en-US" sz="1000"/>
                  <a:t>H [kg/kg]</a:t>
                </a:r>
              </a:p>
            </c:rich>
          </c:tx>
          <c:layout>
            <c:manualLayout>
              <c:xMode val="edge"/>
              <c:yMode val="edge"/>
              <c:x val="5.3441091169965309E-2"/>
              <c:y val="0.21189110794347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19124928"/>
        <c:crosses val="autoZero"/>
        <c:crossBetween val="midCat"/>
        <c:majorUnit val="0.01"/>
        <c:minorUnit val="5.0000000000000001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6028</xdr:colOff>
      <xdr:row>3</xdr:row>
      <xdr:rowOff>32459</xdr:rowOff>
    </xdr:from>
    <xdr:to>
      <xdr:col>14</xdr:col>
      <xdr:colOff>488460</xdr:colOff>
      <xdr:row>18</xdr:row>
      <xdr:rowOff>104599</xdr:rowOff>
    </xdr:to>
    <xdr:graphicFrame macro="">
      <xdr:nvGraphicFramePr>
        <xdr:cNvPr id="104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467820</xdr:colOff>
      <xdr:row>22</xdr:row>
      <xdr:rowOff>104901</xdr:rowOff>
    </xdr:from>
    <xdr:to>
      <xdr:col>14</xdr:col>
      <xdr:colOff>355965</xdr:colOff>
      <xdr:row>24</xdr:row>
      <xdr:rowOff>12724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948" y="3914901"/>
          <a:ext cx="3418094" cy="24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0.61548</cdr:x>
      <cdr:y>0.60072</cdr:y>
    </cdr:from>
    <cdr:to>
      <cdr:x>0.80366</cdr:x>
      <cdr:y>0.7062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69532" y="1604366"/>
          <a:ext cx="755051" cy="281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0.51361</cdr:x>
      <cdr:y>0.27804</cdr:y>
    </cdr:from>
    <cdr:to>
      <cdr:x>0.6282</cdr:x>
      <cdr:y>0.3791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60779" y="742577"/>
          <a:ext cx="459779" cy="269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0.29418</cdr:x>
      <cdr:y>0.38932</cdr:y>
    </cdr:from>
    <cdr:to>
      <cdr:x>0.52569</cdr:x>
      <cdr:y>0.48596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86242" y="1064629"/>
          <a:ext cx="854865" cy="264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断熱冷却線</a:t>
          </a:r>
        </a:p>
      </cdr:txBody>
    </cdr:sp>
  </cdr:relSizeAnchor>
  <cdr:relSizeAnchor xmlns:cdr="http://schemas.openxmlformats.org/drawingml/2006/chartDrawing">
    <cdr:from>
      <cdr:x>0.64586</cdr:x>
      <cdr:y>0.28252</cdr:y>
    </cdr:from>
    <cdr:to>
      <cdr:x>0.86686</cdr:x>
      <cdr:y>0.36798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384824" y="772576"/>
          <a:ext cx="816041" cy="233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出口空気</a:t>
          </a:r>
        </a:p>
      </cdr:txBody>
    </cdr:sp>
  </cdr:relSizeAnchor>
  <cdr:relSizeAnchor xmlns:cdr="http://schemas.openxmlformats.org/drawingml/2006/chartDrawing">
    <cdr:from>
      <cdr:x>0.62139</cdr:x>
      <cdr:y>0.05899</cdr:y>
    </cdr:from>
    <cdr:to>
      <cdr:x>0.8094</cdr:x>
      <cdr:y>0.05953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2122287" y="156153"/>
          <a:ext cx="642143" cy="14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0.46311</cdr:x>
      <cdr:y>0.67061</cdr:y>
    </cdr:from>
    <cdr:to>
      <cdr:x>0.73648</cdr:x>
      <cdr:y>0.78789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710018" y="1833852"/>
          <a:ext cx="1009413" cy="320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入口空気</a:t>
          </a:r>
        </a:p>
      </cdr:txBody>
    </cdr:sp>
  </cdr:relSizeAnchor>
  <cdr:relSizeAnchor xmlns:cdr="http://schemas.openxmlformats.org/drawingml/2006/chartDrawing">
    <cdr:from>
      <cdr:x>0.64723</cdr:x>
      <cdr:y>0.39744</cdr:y>
    </cdr:from>
    <cdr:to>
      <cdr:x>0.76134</cdr:x>
      <cdr:y>0.49898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2389882" y="1086840"/>
          <a:ext cx="421349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,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0.48912</cdr:x>
      <cdr:y>0.37401</cdr:y>
    </cdr:from>
    <cdr:to>
      <cdr:x>0.61809</cdr:x>
      <cdr:y>0.43354</cdr:y>
    </cdr:to>
    <cdr:cxnSp macro="">
      <cdr:nvCxnSpPr>
        <cdr:cNvPr id="17" name="直線コネクタ 16"/>
        <cdr:cNvCxnSpPr/>
      </cdr:nvCxnSpPr>
      <cdr:spPr>
        <a:xfrm xmlns:a="http://schemas.openxmlformats.org/drawingml/2006/main" flipH="1">
          <a:off x="1962516" y="998897"/>
          <a:ext cx="517477" cy="1589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0.72658</cdr:x>
      <cdr:y>0.39774</cdr:y>
    </cdr:from>
    <cdr:to>
      <cdr:x>0.91476</cdr:x>
      <cdr:y>0.50322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2483126" y="1062259"/>
          <a:ext cx="643112" cy="281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0.59637</cdr:x>
      <cdr:y>0.0884</cdr:y>
    </cdr:from>
    <cdr:to>
      <cdr:x>0.59845</cdr:x>
      <cdr:y>0.36649</cdr:y>
    </cdr:to>
    <cdr:cxnSp macro="">
      <cdr:nvCxnSpPr>
        <cdr:cNvPr id="15" name="直線コネクタ 14"/>
        <cdr:cNvCxnSpPr/>
      </cdr:nvCxnSpPr>
      <cdr:spPr>
        <a:xfrm xmlns:a="http://schemas.openxmlformats.org/drawingml/2006/main">
          <a:off x="2392869" y="236107"/>
          <a:ext cx="8345" cy="74271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0.4238</cdr:x>
      <cdr:y>0.01053</cdr:y>
    </cdr:from>
    <cdr:to>
      <cdr:x>0.65727</cdr:x>
      <cdr:y>0.12008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700445" y="28128"/>
          <a:ext cx="936771" cy="292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out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=T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0.82086</cdr:x>
      <cdr:y>0.00414</cdr:y>
    </cdr:from>
    <cdr:to>
      <cdr:x>0.93545</cdr:x>
      <cdr:y>0.1052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3293595" y="11058"/>
          <a:ext cx="459778" cy="26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in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0.54114</cdr:x>
      <cdr:y>0.59969</cdr:y>
    </cdr:from>
    <cdr:to>
      <cdr:x>0.65524</cdr:x>
      <cdr:y>0.70123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1998129" y="1639902"/>
          <a:ext cx="421348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,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0.60232</cdr:x>
      <cdr:y>0.40545</cdr:y>
    </cdr:from>
    <cdr:to>
      <cdr:x>0.64331</cdr:x>
      <cdr:y>0.48044</cdr:y>
    </cdr:to>
    <cdr:cxnSp macro="">
      <cdr:nvCxnSpPr>
        <cdr:cNvPr id="20" name="直線コネクタ 19"/>
        <cdr:cNvCxnSpPr/>
      </cdr:nvCxnSpPr>
      <cdr:spPr>
        <a:xfrm xmlns:a="http://schemas.openxmlformats.org/drawingml/2006/main" flipH="1">
          <a:off x="2416741" y="1082866"/>
          <a:ext cx="164454" cy="20026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0.91989</cdr:x>
      <cdr:y>0.036</cdr:y>
    </cdr:from>
    <cdr:to>
      <cdr:x>0.94379</cdr:x>
      <cdr:y>0.06861</cdr:y>
    </cdr:to>
    <cdr:sp macro="" textlink="">
      <cdr:nvSpPr>
        <cdr:cNvPr id="22" name="楕円 21"/>
        <cdr:cNvSpPr/>
      </cdr:nvSpPr>
      <cdr:spPr>
        <a:xfrm xmlns:a="http://schemas.openxmlformats.org/drawingml/2006/main">
          <a:off x="3690953" y="96137"/>
          <a:ext cx="95882" cy="8710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0.58067</cdr:x>
      <cdr:y>0.04004</cdr:y>
    </cdr:from>
    <cdr:to>
      <cdr:x>0.60456</cdr:x>
      <cdr:y>0.07266</cdr:y>
    </cdr:to>
    <cdr:sp macro="" textlink="">
      <cdr:nvSpPr>
        <cdr:cNvPr id="23" name="楕円 22"/>
        <cdr:cNvSpPr/>
      </cdr:nvSpPr>
      <cdr:spPr>
        <a:xfrm xmlns:a="http://schemas.openxmlformats.org/drawingml/2006/main">
          <a:off x="2329850" y="106945"/>
          <a:ext cx="95882" cy="8710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0.33096</cdr:x>
      <cdr:y>0.00208</cdr:y>
    </cdr:from>
    <cdr:to>
      <cdr:x>0.45786</cdr:x>
      <cdr:y>0.09514</cdr:y>
    </cdr:to>
    <cdr:sp macro="" textlink="">
      <cdr:nvSpPr>
        <cdr:cNvPr id="24" name="テキスト ボックス 23"/>
        <cdr:cNvSpPr txBox="1"/>
      </cdr:nvSpPr>
      <cdr:spPr>
        <a:xfrm xmlns:a="http://schemas.openxmlformats.org/drawingml/2006/main">
          <a:off x="1327950" y="5567"/>
          <a:ext cx="509152" cy="248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水温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481623</xdr:colOff>
      <xdr:row>14</xdr:row>
      <xdr:rowOff>102930</xdr:rowOff>
    </xdr:from>
    <xdr:to>
      <xdr:col>13</xdr:col>
      <xdr:colOff>364100</xdr:colOff>
      <xdr:row>30</xdr:row>
      <xdr:rowOff>110613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288822</xdr:colOff>
      <xdr:row>12</xdr:row>
      <xdr:rowOff>147483</xdr:rowOff>
    </xdr:from>
    <xdr:to>
      <xdr:col>13</xdr:col>
      <xdr:colOff>204003</xdr:colOff>
      <xdr:row>14</xdr:row>
      <xdr:rowOff>55306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542" y="2258223"/>
          <a:ext cx="3450861" cy="243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0.60334</cdr:x>
      <cdr:y>0.5934</cdr:y>
    </cdr:from>
    <cdr:to>
      <cdr:x>0.79152</cdr:x>
      <cdr:y>0.69888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7817" y="1622716"/>
          <a:ext cx="694850" cy="288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0.38806</cdr:x>
      <cdr:y>0.23558</cdr:y>
    </cdr:from>
    <cdr:to>
      <cdr:x>0.50265</cdr:x>
      <cdr:y>0.33664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330358" y="627207"/>
          <a:ext cx="392841" cy="269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0.64586</cdr:x>
      <cdr:y>0.28252</cdr:y>
    </cdr:from>
    <cdr:to>
      <cdr:x>0.86686</cdr:x>
      <cdr:y>0.36798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384824" y="772576"/>
          <a:ext cx="816041" cy="233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出口空気</a:t>
          </a:r>
        </a:p>
      </cdr:txBody>
    </cdr:sp>
  </cdr:relSizeAnchor>
  <cdr:relSizeAnchor xmlns:cdr="http://schemas.openxmlformats.org/drawingml/2006/chartDrawing">
    <cdr:from>
      <cdr:x>0.62139</cdr:x>
      <cdr:y>0.05899</cdr:y>
    </cdr:from>
    <cdr:to>
      <cdr:x>0.91263</cdr:x>
      <cdr:y>0.05899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2294453" y="161312"/>
          <a:ext cx="107540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0.46311</cdr:x>
      <cdr:y>0.67061</cdr:y>
    </cdr:from>
    <cdr:to>
      <cdr:x>0.73648</cdr:x>
      <cdr:y>0.78789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710018" y="1833852"/>
          <a:ext cx="1009413" cy="320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入口空気</a:t>
          </a:r>
        </a:p>
      </cdr:txBody>
    </cdr:sp>
  </cdr:relSizeAnchor>
  <cdr:relSizeAnchor xmlns:cdr="http://schemas.openxmlformats.org/drawingml/2006/chartDrawing">
    <cdr:from>
      <cdr:x>0.64723</cdr:x>
      <cdr:y>0.39744</cdr:y>
    </cdr:from>
    <cdr:to>
      <cdr:x>0.76134</cdr:x>
      <cdr:y>0.49898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2389882" y="1086840"/>
          <a:ext cx="421349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0.71515</cdr:x>
      <cdr:y>0.39286</cdr:y>
    </cdr:from>
    <cdr:to>
      <cdr:x>0.90333</cdr:x>
      <cdr:y>0.49834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2640682" y="1074315"/>
          <a:ext cx="694850" cy="288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0.57513</cdr:x>
      <cdr:y>0.12251</cdr:y>
    </cdr:from>
    <cdr:to>
      <cdr:x>0.57721</cdr:x>
      <cdr:y>0.4006</cdr:y>
    </cdr:to>
    <cdr:cxnSp macro="">
      <cdr:nvCxnSpPr>
        <cdr:cNvPr id="15" name="直線コネクタ 14"/>
        <cdr:cNvCxnSpPr/>
      </cdr:nvCxnSpPr>
      <cdr:spPr>
        <a:xfrm xmlns:a="http://schemas.openxmlformats.org/drawingml/2006/main">
          <a:off x="1971681" y="326157"/>
          <a:ext cx="7131" cy="7403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0.36995</cdr:x>
      <cdr:y>0</cdr:y>
    </cdr:from>
    <cdr:to>
      <cdr:x>0.60342</cdr:x>
      <cdr:y>0.10955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268291" y="0"/>
          <a:ext cx="800390" cy="291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out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=T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0.88541</cdr:x>
      <cdr:y>0.00281</cdr:y>
    </cdr:from>
    <cdr:to>
      <cdr:x>1</cdr:x>
      <cdr:y>0.10387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3269356" y="7681"/>
          <a:ext cx="423121" cy="276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in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0.54114</cdr:x>
      <cdr:y>0.59969</cdr:y>
    </cdr:from>
    <cdr:to>
      <cdr:x>0.65524</cdr:x>
      <cdr:y>0.70123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1998129" y="1639902"/>
          <a:ext cx="421348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0.61092</cdr:x>
      <cdr:y>0.46481</cdr:y>
    </cdr:from>
    <cdr:to>
      <cdr:x>0.64212</cdr:x>
      <cdr:y>0.52099</cdr:y>
    </cdr:to>
    <cdr:cxnSp macro="">
      <cdr:nvCxnSpPr>
        <cdr:cNvPr id="20" name="直線コネクタ 19"/>
        <cdr:cNvCxnSpPr/>
      </cdr:nvCxnSpPr>
      <cdr:spPr>
        <a:xfrm xmlns:a="http://schemas.openxmlformats.org/drawingml/2006/main" flipH="1">
          <a:off x="2094386" y="1237512"/>
          <a:ext cx="106961" cy="1495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143639</xdr:colOff>
      <xdr:row>17</xdr:row>
      <xdr:rowOff>102930</xdr:rowOff>
    </xdr:from>
    <xdr:to>
      <xdr:col>10</xdr:col>
      <xdr:colOff>7680</xdr:colOff>
      <xdr:row>33</xdr:row>
      <xdr:rowOff>110613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288822</xdr:colOff>
      <xdr:row>12</xdr:row>
      <xdr:rowOff>147483</xdr:rowOff>
    </xdr:from>
    <xdr:to>
      <xdr:col>13</xdr:col>
      <xdr:colOff>204003</xdr:colOff>
      <xdr:row>14</xdr:row>
      <xdr:rowOff>55306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4542" y="2258223"/>
          <a:ext cx="3450861" cy="243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0.60334</cdr:x>
      <cdr:y>0.5934</cdr:y>
    </cdr:from>
    <cdr:to>
      <cdr:x>0.79152</cdr:x>
      <cdr:y>0.69888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7817" y="1622716"/>
          <a:ext cx="694850" cy="288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0.53146</cdr:x>
      <cdr:y>0.26097</cdr:y>
    </cdr:from>
    <cdr:to>
      <cdr:x>0.64605</cdr:x>
      <cdr:y>0.36203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62416" y="713651"/>
          <a:ext cx="423121" cy="276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0.6853</cdr:x>
      <cdr:y>0.29406</cdr:y>
    </cdr:from>
    <cdr:to>
      <cdr:x>0.9063</cdr:x>
      <cdr:y>0.37952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349354" y="782905"/>
          <a:ext cx="757640" cy="227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出口空気</a:t>
          </a:r>
        </a:p>
      </cdr:txBody>
    </cdr:sp>
  </cdr:relSizeAnchor>
  <cdr:relSizeAnchor xmlns:cdr="http://schemas.openxmlformats.org/drawingml/2006/chartDrawing">
    <cdr:from>
      <cdr:x>0.62139</cdr:x>
      <cdr:y>0.05899</cdr:y>
    </cdr:from>
    <cdr:to>
      <cdr:x>0.91263</cdr:x>
      <cdr:y>0.05899</cdr:y>
    </cdr:to>
    <cdr:cxnSp macro="">
      <cdr:nvCxnSpPr>
        <cdr:cNvPr id="8" name="直線コネクタ 7"/>
        <cdr:cNvCxnSpPr/>
      </cdr:nvCxnSpPr>
      <cdr:spPr>
        <a:xfrm xmlns:a="http://schemas.openxmlformats.org/drawingml/2006/main">
          <a:off x="2294453" y="161312"/>
          <a:ext cx="107540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0.46311</cdr:x>
      <cdr:y>0.67061</cdr:y>
    </cdr:from>
    <cdr:to>
      <cdr:x>0.73648</cdr:x>
      <cdr:y>0.78789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710018" y="1833852"/>
          <a:ext cx="1009413" cy="320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入口空気</a:t>
          </a:r>
        </a:p>
      </cdr:txBody>
    </cdr:sp>
  </cdr:relSizeAnchor>
  <cdr:relSizeAnchor xmlns:cdr="http://schemas.openxmlformats.org/drawingml/2006/chartDrawing">
    <cdr:from>
      <cdr:x>0.64723</cdr:x>
      <cdr:y>0.39744</cdr:y>
    </cdr:from>
    <cdr:to>
      <cdr:x>0.76134</cdr:x>
      <cdr:y>0.49898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2389882" y="1086840"/>
          <a:ext cx="421349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0.71515</cdr:x>
      <cdr:y>0.39286</cdr:y>
    </cdr:from>
    <cdr:to>
      <cdr:x>0.90333</cdr:x>
      <cdr:y>0.49834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2640682" y="1074315"/>
          <a:ext cx="694850" cy="288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0.64325</cdr:x>
      <cdr:y>0.0925</cdr:y>
    </cdr:from>
    <cdr:to>
      <cdr:x>0.64463</cdr:x>
      <cdr:y>0.30063</cdr:y>
    </cdr:to>
    <cdr:cxnSp macro="">
      <cdr:nvCxnSpPr>
        <cdr:cNvPr id="15" name="直線コネクタ 14"/>
        <cdr:cNvCxnSpPr/>
      </cdr:nvCxnSpPr>
      <cdr:spPr>
        <a:xfrm xmlns:a="http://schemas.openxmlformats.org/drawingml/2006/main">
          <a:off x="2205196" y="246268"/>
          <a:ext cx="4762" cy="5541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0.45241</cdr:x>
      <cdr:y>0</cdr:y>
    </cdr:from>
    <cdr:to>
      <cdr:x>0.68588</cdr:x>
      <cdr:y>0.10955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670520" y="0"/>
          <a:ext cx="862059" cy="299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out</a:t>
          </a:r>
          <a:r>
            <a:rPr lang="en-US" altLang="ja-JP" sz="1050" baseline="0">
              <a:latin typeface="Arial" panose="020B0604020202020204" pitchFamily="34" charset="0"/>
              <a:cs typeface="Arial" panose="020B0604020202020204" pitchFamily="34" charset="0"/>
            </a:rPr>
            <a:t>=T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0.88541</cdr:x>
      <cdr:y>0.00281</cdr:y>
    </cdr:from>
    <cdr:to>
      <cdr:x>1</cdr:x>
      <cdr:y>0.10387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3269356" y="7681"/>
          <a:ext cx="423121" cy="276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 in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0.54114</cdr:x>
      <cdr:y>0.59969</cdr:y>
    </cdr:from>
    <cdr:to>
      <cdr:x>0.65524</cdr:x>
      <cdr:y>0.70123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1998129" y="1639902"/>
          <a:ext cx="421348" cy="27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0.62706</cdr:x>
      <cdr:y>0.36787</cdr:y>
    </cdr:from>
    <cdr:to>
      <cdr:x>0.65826</cdr:x>
      <cdr:y>0.42405</cdr:y>
    </cdr:to>
    <cdr:cxnSp macro="">
      <cdr:nvCxnSpPr>
        <cdr:cNvPr id="20" name="直線コネクタ 19"/>
        <cdr:cNvCxnSpPr/>
      </cdr:nvCxnSpPr>
      <cdr:spPr>
        <a:xfrm xmlns:a="http://schemas.openxmlformats.org/drawingml/2006/main" flipH="1">
          <a:off x="2149693" y="979415"/>
          <a:ext cx="106961" cy="1495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7"/>
  <sheetViews>
    <sheetView tabSelected="1" zoomScale="117" zoomScaleNormal="117" workbookViewId="0">
      <selection activeCell="G21" sqref="G21"/>
    </sheetView>
  </sheetViews>
  <sheetFormatPr defaultColWidth="9.28515625" defaultRowHeight="13.2"/>
  <cols>
    <col min="1" max="1" width="16.42578125" style="1" customWidth="1"/>
    <col min="2" max="2" width="11" style="1" customWidth="1"/>
    <col min="3" max="4" width="9.28515625" style="1"/>
    <col min="5" max="5" width="8.28515625" style="1" customWidth="1"/>
    <col min="6" max="6" width="16.140625" style="1" customWidth="1"/>
    <col min="7" max="7" width="9.28515625" style="1"/>
    <col min="8" max="8" width="9.42578125" style="1" bestFit="1" customWidth="1"/>
    <col min="9" max="9" width="10" style="1" bestFit="1" customWidth="1"/>
    <col min="10" max="12" width="9.42578125" style="1" bestFit="1" customWidth="1"/>
    <col min="13" max="16384" width="9.28515625" style="1"/>
  </cols>
  <sheetData>
    <row r="1" spans="1:21">
      <c r="A1" s="1" t="s">
        <v>0</v>
      </c>
      <c r="D1" s="1" t="s">
        <v>32</v>
      </c>
      <c r="E1" s="1">
        <v>4.18</v>
      </c>
      <c r="F1" s="1" t="s">
        <v>38</v>
      </c>
      <c r="H1" s="1" t="s">
        <v>82</v>
      </c>
      <c r="S1" s="1" t="s">
        <v>2</v>
      </c>
      <c r="T1" s="1" t="s">
        <v>3</v>
      </c>
    </row>
    <row r="2" spans="1:21">
      <c r="A2" s="2" t="s">
        <v>14</v>
      </c>
      <c r="B2" s="3">
        <v>32.200000000000003</v>
      </c>
      <c r="C2" s="1" t="s">
        <v>4</v>
      </c>
      <c r="D2" s="1" t="s">
        <v>83</v>
      </c>
      <c r="E2" s="1">
        <v>1.04</v>
      </c>
      <c r="F2" s="1" t="s">
        <v>37</v>
      </c>
      <c r="H2" s="1" t="s">
        <v>41</v>
      </c>
      <c r="S2" s="1">
        <v>10</v>
      </c>
      <c r="T2" s="1">
        <v>7.4999999999999997E-3</v>
      </c>
    </row>
    <row r="3" spans="1:21" ht="15.6">
      <c r="A3" s="2" t="s">
        <v>15</v>
      </c>
      <c r="B3" s="4">
        <f>0.001*EXP(23.1964-3816.44/(-46.13+(B2+273.15)))</f>
        <v>4.786794521404194</v>
      </c>
      <c r="C3" s="1" t="s">
        <v>5</v>
      </c>
      <c r="D3" s="1" t="s">
        <v>34</v>
      </c>
      <c r="E3" s="1">
        <v>2426</v>
      </c>
      <c r="F3" s="1" t="s">
        <v>36</v>
      </c>
      <c r="S3" s="1">
        <v>15</v>
      </c>
      <c r="T3" s="1">
        <v>1.0500000000000001E-2</v>
      </c>
    </row>
    <row r="4" spans="1:21" ht="13.8">
      <c r="A4" s="5" t="s">
        <v>16</v>
      </c>
      <c r="B4" s="1">
        <v>100</v>
      </c>
      <c r="C4" s="1" t="s">
        <v>6</v>
      </c>
      <c r="S4" s="1">
        <v>20</v>
      </c>
      <c r="T4" s="1">
        <v>1.4500000000000001E-2</v>
      </c>
    </row>
    <row r="5" spans="1:21">
      <c r="A5" s="2" t="s">
        <v>17</v>
      </c>
      <c r="B5" s="6">
        <f>(18/29)/((101.3/(B3*B4*0.01))-1)</f>
        <v>3.078453177612557E-2</v>
      </c>
      <c r="C5" s="1" t="s">
        <v>7</v>
      </c>
      <c r="S5" s="1">
        <v>25</v>
      </c>
      <c r="T5" s="1">
        <v>1.9900000000000001E-2</v>
      </c>
    </row>
    <row r="6" spans="1:21">
      <c r="S6" s="1">
        <v>30</v>
      </c>
      <c r="T6" s="1">
        <v>2.7E-2</v>
      </c>
    </row>
    <row r="7" spans="1:21">
      <c r="A7" s="1" t="s">
        <v>1</v>
      </c>
      <c r="S7" s="1">
        <v>35</v>
      </c>
      <c r="T7" s="1">
        <v>3.6299999999999999E-2</v>
      </c>
    </row>
    <row r="8" spans="1:21">
      <c r="A8" s="2" t="s">
        <v>29</v>
      </c>
      <c r="B8" s="20">
        <v>2.9545127947514831E-2</v>
      </c>
      <c r="C8" s="1" t="s">
        <v>7</v>
      </c>
      <c r="S8" s="1">
        <v>40</v>
      </c>
      <c r="T8" s="1">
        <v>4.8599999999999997E-2</v>
      </c>
    </row>
    <row r="9" spans="1:21">
      <c r="A9" s="2" t="s">
        <v>28</v>
      </c>
      <c r="B9" s="19">
        <v>35.058074424472416</v>
      </c>
      <c r="C9" s="1" t="s">
        <v>23</v>
      </c>
    </row>
    <row r="10" spans="1:21" ht="15.6">
      <c r="A10" s="2" t="s">
        <v>18</v>
      </c>
      <c r="B10" s="12">
        <v>3.0794132985829725E-2</v>
      </c>
      <c r="C10" s="1" t="s">
        <v>7</v>
      </c>
      <c r="T10" s="1">
        <v>18.3</v>
      </c>
      <c r="U10" s="1">
        <v>1.2999999999999999E-2</v>
      </c>
    </row>
    <row r="11" spans="1:21" ht="15.6">
      <c r="A11" s="2" t="s">
        <v>19</v>
      </c>
      <c r="B11" s="13">
        <v>32.205845391909769</v>
      </c>
      <c r="C11" s="1" t="s">
        <v>4</v>
      </c>
      <c r="T11" s="1">
        <v>26.68</v>
      </c>
      <c r="U11" s="1">
        <v>9.4999999999999998E-3</v>
      </c>
    </row>
    <row r="12" spans="1:21">
      <c r="A12" s="1" t="s">
        <v>8</v>
      </c>
      <c r="B12" s="1">
        <f>(2502-2.39*B11)*(B10-B8)-(1.005+1.884*((B8+B10)/2))*(B9-B11)</f>
        <v>2.6253808064957695E-4</v>
      </c>
      <c r="T12" s="3">
        <f>B9</f>
        <v>35.058074424472416</v>
      </c>
      <c r="U12" s="6">
        <f>B8</f>
        <v>2.9545127947514831E-2</v>
      </c>
    </row>
    <row r="13" spans="1:21">
      <c r="A13" s="1" t="s">
        <v>9</v>
      </c>
      <c r="B13" s="1">
        <f>(B10-18/29/(101.3/(0.001*EXP(23.1964-3816.44/(-46.13+(B11+273.15))))-1))*1000</f>
        <v>-1.127803264812377E-3</v>
      </c>
    </row>
    <row r="14" spans="1:21">
      <c r="A14" s="7"/>
      <c r="B14" s="1">
        <f>SUMSQ(B12,B24)</f>
        <v>1.2102590794699411E-6</v>
      </c>
    </row>
    <row r="16" spans="1:21">
      <c r="A16" s="7" t="s">
        <v>25</v>
      </c>
      <c r="B16" s="8">
        <v>1</v>
      </c>
      <c r="C16" s="1" t="s">
        <v>20</v>
      </c>
    </row>
    <row r="17" spans="1:7">
      <c r="A17" s="7" t="s">
        <v>30</v>
      </c>
      <c r="B17" s="1">
        <v>48.9</v>
      </c>
      <c r="C17" s="1" t="s">
        <v>40</v>
      </c>
    </row>
    <row r="18" spans="1:7">
      <c r="A18" s="7" t="s">
        <v>26</v>
      </c>
      <c r="B18" s="18">
        <v>1.2330000000000001</v>
      </c>
      <c r="C18" s="1" t="s">
        <v>79</v>
      </c>
    </row>
    <row r="19" spans="1:7">
      <c r="A19" s="7" t="s">
        <v>80</v>
      </c>
      <c r="B19" s="1">
        <v>26.7</v>
      </c>
      <c r="C19" s="1" t="s">
        <v>22</v>
      </c>
    </row>
    <row r="20" spans="1:7">
      <c r="A20" s="7" t="s">
        <v>81</v>
      </c>
      <c r="B20" s="1">
        <v>9.7999999999999997E-3</v>
      </c>
      <c r="C20" s="1" t="s">
        <v>24</v>
      </c>
    </row>
    <row r="21" spans="1:7">
      <c r="A21" s="1" t="s">
        <v>10</v>
      </c>
      <c r="B21" s="1">
        <f>B16*E1*(B17-B11)</f>
        <v>69.781566261817161</v>
      </c>
      <c r="C21" s="1" t="s">
        <v>13</v>
      </c>
    </row>
    <row r="22" spans="1:7">
      <c r="A22" s="1" t="s">
        <v>11</v>
      </c>
      <c r="B22" s="1">
        <f>B18*E2*(B19-B9)</f>
        <v>-10.71772599598947</v>
      </c>
      <c r="C22" s="1" t="s">
        <v>13</v>
      </c>
    </row>
    <row r="23" spans="1:7">
      <c r="A23" s="1" t="s">
        <v>12</v>
      </c>
      <c r="B23" s="1">
        <f>B18*E3*(B8-B20)</f>
        <v>59.062771934027325</v>
      </c>
      <c r="C23" s="1" t="s">
        <v>13</v>
      </c>
    </row>
    <row r="24" spans="1:7">
      <c r="A24" s="1" t="s">
        <v>21</v>
      </c>
      <c r="B24" s="1">
        <f>B21+B22-B23</f>
        <v>1.0683318003685827E-3</v>
      </c>
    </row>
    <row r="30" spans="1:7">
      <c r="A30" s="7" t="s">
        <v>39</v>
      </c>
      <c r="B30" s="11">
        <f>B16-(B8-B20)</f>
        <v>0.98025487205248518</v>
      </c>
      <c r="C30" s="1" t="s">
        <v>20</v>
      </c>
    </row>
    <row r="31" spans="1:7">
      <c r="F31" s="10"/>
      <c r="G31" s="10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9"/>
      <c r="G36" s="9"/>
      <c r="H36" s="9"/>
    </row>
    <row r="37" spans="6:8">
      <c r="F37" s="8"/>
      <c r="G37" s="8"/>
      <c r="H37" s="8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124" zoomScaleNormal="124" workbookViewId="0">
      <selection activeCell="O4" sqref="O4"/>
    </sheetView>
  </sheetViews>
  <sheetFormatPr defaultColWidth="9.28515625" defaultRowHeight="13.2"/>
  <cols>
    <col min="1" max="1" width="14.140625" style="1" customWidth="1"/>
    <col min="2" max="2" width="11" style="1" customWidth="1"/>
    <col min="3" max="4" width="9.28515625" style="1"/>
    <col min="5" max="5" width="12.42578125" style="1" customWidth="1"/>
    <col min="6" max="6" width="16.140625" style="1" customWidth="1"/>
    <col min="7" max="7" width="9.28515625" style="1"/>
    <col min="8" max="8" width="9.42578125" style="1" bestFit="1" customWidth="1"/>
    <col min="9" max="9" width="10" style="1" bestFit="1" customWidth="1"/>
    <col min="10" max="12" width="9.42578125" style="1" bestFit="1" customWidth="1"/>
    <col min="13" max="16384" width="9.28515625" style="1"/>
  </cols>
  <sheetData>
    <row r="1" spans="1:20">
      <c r="A1" s="1" t="s">
        <v>0</v>
      </c>
      <c r="F1" s="1" t="s">
        <v>27</v>
      </c>
      <c r="S1" s="1" t="s">
        <v>2</v>
      </c>
      <c r="T1" s="1" t="s">
        <v>3</v>
      </c>
    </row>
    <row r="2" spans="1:20">
      <c r="A2" s="2" t="s">
        <v>42</v>
      </c>
      <c r="B2" s="3">
        <v>30</v>
      </c>
      <c r="C2" s="1" t="s">
        <v>43</v>
      </c>
      <c r="F2" s="1" t="s">
        <v>41</v>
      </c>
      <c r="S2" s="1">
        <v>10</v>
      </c>
      <c r="T2" s="1">
        <v>7.4999999999999997E-3</v>
      </c>
    </row>
    <row r="3" spans="1:20" ht="15.6">
      <c r="A3" s="2" t="s">
        <v>44</v>
      </c>
      <c r="B3" s="4">
        <f>0.001*EXP(23.1964-3816.44/(-46.13+(B2+273.15)))</f>
        <v>4.2200171017748547</v>
      </c>
      <c r="C3" s="1" t="s">
        <v>5</v>
      </c>
      <c r="S3" s="1">
        <v>15</v>
      </c>
      <c r="T3" s="1">
        <v>1.0500000000000001E-2</v>
      </c>
    </row>
    <row r="4" spans="1:20" ht="13.8">
      <c r="A4" s="5" t="s">
        <v>16</v>
      </c>
      <c r="B4" s="1">
        <v>100</v>
      </c>
      <c r="C4" s="1" t="s">
        <v>45</v>
      </c>
      <c r="S4" s="1">
        <v>20</v>
      </c>
      <c r="T4" s="1">
        <v>1.4500000000000001E-2</v>
      </c>
    </row>
    <row r="5" spans="1:20">
      <c r="A5" s="2" t="s">
        <v>46</v>
      </c>
      <c r="B5" s="6">
        <f>(18/29)/((101.3/(B3*B4*0.01))-1)</f>
        <v>2.6981061198458566E-2</v>
      </c>
      <c r="C5" s="1" t="s">
        <v>47</v>
      </c>
      <c r="S5" s="1">
        <v>25</v>
      </c>
      <c r="T5" s="1">
        <v>1.9900000000000001E-2</v>
      </c>
    </row>
    <row r="6" spans="1:20">
      <c r="S6" s="1">
        <v>30</v>
      </c>
      <c r="T6" s="1">
        <v>2.7E-2</v>
      </c>
    </row>
    <row r="7" spans="1:20">
      <c r="A7" s="1" t="s">
        <v>1</v>
      </c>
      <c r="S7" s="1">
        <v>35</v>
      </c>
      <c r="T7" s="1">
        <v>3.6299999999999999E-2</v>
      </c>
    </row>
    <row r="8" spans="1:20">
      <c r="A8" s="2" t="s">
        <v>48</v>
      </c>
      <c r="B8" s="14">
        <v>2.4809088656155224E-2</v>
      </c>
      <c r="C8" s="1" t="s">
        <v>49</v>
      </c>
      <c r="S8" s="1">
        <v>40</v>
      </c>
      <c r="T8" s="1">
        <v>4.8599999999999997E-2</v>
      </c>
    </row>
    <row r="9" spans="1:20">
      <c r="A9" s="2" t="s">
        <v>28</v>
      </c>
      <c r="B9" s="15">
        <v>35.051960913344544</v>
      </c>
      <c r="C9" s="1" t="s">
        <v>4</v>
      </c>
    </row>
    <row r="10" spans="1:20" ht="15.6">
      <c r="A10" s="2" t="s">
        <v>50</v>
      </c>
      <c r="B10" s="12">
        <v>2.7E-2</v>
      </c>
      <c r="C10" s="1" t="s">
        <v>49</v>
      </c>
    </row>
    <row r="11" spans="1:20" ht="15.6">
      <c r="A11" s="2" t="s">
        <v>51</v>
      </c>
      <c r="B11" s="16">
        <v>30</v>
      </c>
      <c r="C11" s="1" t="s">
        <v>4</v>
      </c>
    </row>
    <row r="12" spans="1:20">
      <c r="A12" s="1" t="s">
        <v>8</v>
      </c>
      <c r="B12" s="1">
        <f>(2502-2.39*B11)*(B10-B8)-(1.005+1.884*((B8+B10)/2))*(B9-B11)</f>
        <v>7.9440465691416051E-4</v>
      </c>
    </row>
    <row r="13" spans="1:20">
      <c r="A13" s="1" t="s">
        <v>9</v>
      </c>
      <c r="B13" s="1">
        <f>(B10-18/29/(101.3/(0.001*EXP(23.1964-3816.44/(-46.13+(B11+273.15))))-1))*1000</f>
        <v>1.8938801541433514E-2</v>
      </c>
    </row>
    <row r="14" spans="1:20">
      <c r="A14" s="7"/>
      <c r="B14" s="1">
        <f>SUMSQ(B12,B24)</f>
        <v>8.3824741384953436E-7</v>
      </c>
    </row>
    <row r="16" spans="1:20">
      <c r="A16" s="1" t="s">
        <v>25</v>
      </c>
      <c r="B16" s="8">
        <v>1</v>
      </c>
      <c r="C16" s="1" t="s">
        <v>52</v>
      </c>
    </row>
    <row r="17" spans="1:9">
      <c r="A17" s="1" t="s">
        <v>53</v>
      </c>
      <c r="B17" s="1">
        <v>48.9</v>
      </c>
      <c r="C17" s="1" t="s">
        <v>4</v>
      </c>
    </row>
    <row r="18" spans="1:9">
      <c r="A18" s="1" t="s">
        <v>26</v>
      </c>
      <c r="B18" s="17">
        <v>1.7517916592178187</v>
      </c>
      <c r="C18" s="1" t="s">
        <v>54</v>
      </c>
      <c r="D18" s="1" t="s">
        <v>55</v>
      </c>
    </row>
    <row r="19" spans="1:9">
      <c r="A19" s="1" t="s">
        <v>56</v>
      </c>
      <c r="B19" s="1">
        <v>26.7</v>
      </c>
      <c r="C19" s="1" t="s">
        <v>22</v>
      </c>
      <c r="H19" s="1">
        <v>18.3</v>
      </c>
      <c r="I19" s="1">
        <v>1.2999999999999999E-2</v>
      </c>
    </row>
    <row r="20" spans="1:9">
      <c r="A20" s="1" t="s">
        <v>57</v>
      </c>
      <c r="B20" s="1">
        <v>9.7999999999999997E-3</v>
      </c>
      <c r="C20" s="1" t="s">
        <v>58</v>
      </c>
      <c r="H20" s="1">
        <v>26.68</v>
      </c>
      <c r="I20" s="1">
        <v>9.4999999999999998E-3</v>
      </c>
    </row>
    <row r="21" spans="1:9">
      <c r="A21" s="1" t="s">
        <v>10</v>
      </c>
      <c r="B21" s="1">
        <f>B16*B26*(B17-B11)</f>
        <v>79.001999999999995</v>
      </c>
      <c r="C21" s="1" t="s">
        <v>59</v>
      </c>
      <c r="H21" s="3">
        <f>B9</f>
        <v>35.051960913344544</v>
      </c>
      <c r="I21" s="6">
        <f>B8</f>
        <v>2.4809088656155224E-2</v>
      </c>
    </row>
    <row r="22" spans="1:9">
      <c r="A22" s="1" t="s">
        <v>11</v>
      </c>
      <c r="B22" s="1">
        <f>B18*B27*(B19-B9)</f>
        <v>-15.216131284754617</v>
      </c>
      <c r="C22" s="1" t="s">
        <v>13</v>
      </c>
    </row>
    <row r="23" spans="1:9">
      <c r="A23" s="1" t="s">
        <v>12</v>
      </c>
      <c r="B23" s="1">
        <f>B18*B28*(B8-B20)</f>
        <v>63.786323873080555</v>
      </c>
      <c r="C23" s="1" t="s">
        <v>13</v>
      </c>
    </row>
    <row r="24" spans="1:9">
      <c r="A24" s="1" t="s">
        <v>21</v>
      </c>
      <c r="B24" s="1">
        <f>B21+B22-B23</f>
        <v>-4.5515783517657837E-4</v>
      </c>
    </row>
    <row r="26" spans="1:9">
      <c r="A26" s="1" t="s">
        <v>32</v>
      </c>
      <c r="B26" s="1">
        <v>4.18</v>
      </c>
      <c r="C26" s="1" t="s">
        <v>37</v>
      </c>
    </row>
    <row r="27" spans="1:9">
      <c r="A27" s="1" t="s">
        <v>33</v>
      </c>
      <c r="B27" s="1">
        <v>1.04</v>
      </c>
      <c r="C27" s="1" t="s">
        <v>37</v>
      </c>
    </row>
    <row r="28" spans="1:9">
      <c r="A28" s="1" t="s">
        <v>34</v>
      </c>
      <c r="B28" s="1">
        <v>2426</v>
      </c>
      <c r="C28" s="1" t="s">
        <v>36</v>
      </c>
    </row>
    <row r="30" spans="1:9">
      <c r="A30" s="1" t="s">
        <v>39</v>
      </c>
      <c r="B30" s="11">
        <f>B16-(B8-B20)</f>
        <v>0.98499091134384475</v>
      </c>
    </row>
    <row r="31" spans="1:9">
      <c r="F31" s="10"/>
      <c r="G31" s="10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9"/>
      <c r="G36" s="9"/>
      <c r="H36" s="9"/>
    </row>
    <row r="37" spans="6:8">
      <c r="F37" s="8"/>
      <c r="G37" s="8"/>
      <c r="H37" s="8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124" zoomScaleNormal="124" workbookViewId="0">
      <selection activeCell="G40" sqref="G40"/>
    </sheetView>
  </sheetViews>
  <sheetFormatPr defaultColWidth="9.28515625" defaultRowHeight="13.2"/>
  <cols>
    <col min="1" max="1" width="14.140625" style="1" customWidth="1"/>
    <col min="2" max="2" width="11" style="1" customWidth="1"/>
    <col min="3" max="4" width="9.28515625" style="1"/>
    <col min="5" max="5" width="12.42578125" style="1" customWidth="1"/>
    <col min="6" max="6" width="16.140625" style="1" customWidth="1"/>
    <col min="7" max="7" width="9.28515625" style="1"/>
    <col min="8" max="8" width="9.42578125" style="1" bestFit="1" customWidth="1"/>
    <col min="9" max="9" width="10" style="1" bestFit="1" customWidth="1"/>
    <col min="10" max="12" width="9.42578125" style="1" bestFit="1" customWidth="1"/>
    <col min="13" max="16384" width="9.28515625" style="1"/>
  </cols>
  <sheetData>
    <row r="1" spans="1:20">
      <c r="A1" s="1" t="s">
        <v>0</v>
      </c>
      <c r="F1" s="1" t="s">
        <v>60</v>
      </c>
      <c r="S1" s="1" t="s">
        <v>2</v>
      </c>
      <c r="T1" s="1" t="s">
        <v>3</v>
      </c>
    </row>
    <row r="2" spans="1:20">
      <c r="A2" s="2" t="s">
        <v>61</v>
      </c>
      <c r="B2" s="3">
        <v>34</v>
      </c>
      <c r="C2" s="1" t="s">
        <v>4</v>
      </c>
      <c r="F2" s="1" t="s">
        <v>41</v>
      </c>
      <c r="S2" s="1">
        <v>10</v>
      </c>
      <c r="T2" s="1">
        <v>7.4999999999999997E-3</v>
      </c>
    </row>
    <row r="3" spans="1:20" ht="15.6">
      <c r="A3" s="2" t="s">
        <v>15</v>
      </c>
      <c r="B3" s="4">
        <f>0.001*EXP(23.1964-3816.44/(-46.13+(B2+273.15)))</f>
        <v>5.298319234931288</v>
      </c>
      <c r="C3" s="1" t="s">
        <v>62</v>
      </c>
      <c r="S3" s="1">
        <v>15</v>
      </c>
      <c r="T3" s="1">
        <v>1.0500000000000001E-2</v>
      </c>
    </row>
    <row r="4" spans="1:20" ht="13.8">
      <c r="A4" s="5" t="s">
        <v>63</v>
      </c>
      <c r="B4" s="1">
        <v>100</v>
      </c>
      <c r="C4" s="1" t="s">
        <v>6</v>
      </c>
      <c r="S4" s="1">
        <v>20</v>
      </c>
      <c r="T4" s="1">
        <v>1.4500000000000001E-2</v>
      </c>
    </row>
    <row r="5" spans="1:20">
      <c r="A5" s="2" t="s">
        <v>17</v>
      </c>
      <c r="B5" s="6">
        <f>(18/29)/((101.3/(B3*B4*0.01))-1)</f>
        <v>3.4255774614723906E-2</v>
      </c>
      <c r="C5" s="1" t="s">
        <v>7</v>
      </c>
      <c r="S5" s="1">
        <v>25</v>
      </c>
      <c r="T5" s="1">
        <v>1.9900000000000001E-2</v>
      </c>
    </row>
    <row r="6" spans="1:20">
      <c r="S6" s="1">
        <v>30</v>
      </c>
      <c r="T6" s="1">
        <v>2.7E-2</v>
      </c>
    </row>
    <row r="7" spans="1:20">
      <c r="A7" s="1" t="s">
        <v>1</v>
      </c>
      <c r="S7" s="1">
        <v>35</v>
      </c>
      <c r="T7" s="1">
        <v>3.6299999999999999E-2</v>
      </c>
    </row>
    <row r="8" spans="1:20">
      <c r="A8" s="2" t="s">
        <v>64</v>
      </c>
      <c r="B8" s="14">
        <v>3.3532223945510753E-2</v>
      </c>
      <c r="C8" s="1" t="s">
        <v>49</v>
      </c>
      <c r="S8" s="1">
        <v>40</v>
      </c>
      <c r="T8" s="1">
        <v>4.8599999999999997E-2</v>
      </c>
    </row>
    <row r="9" spans="1:20">
      <c r="A9" s="2" t="s">
        <v>65</v>
      </c>
      <c r="B9" s="15">
        <v>35.738599911841852</v>
      </c>
      <c r="C9" s="1" t="s">
        <v>4</v>
      </c>
    </row>
    <row r="10" spans="1:20" ht="15.6">
      <c r="A10" s="2" t="s">
        <v>50</v>
      </c>
      <c r="B10" s="12">
        <v>3.4299999999999997E-2</v>
      </c>
      <c r="C10" s="1" t="s">
        <v>7</v>
      </c>
    </row>
    <row r="11" spans="1:20" ht="15.6">
      <c r="A11" s="2" t="s">
        <v>66</v>
      </c>
      <c r="B11" s="16">
        <v>34</v>
      </c>
      <c r="C11" s="1" t="s">
        <v>67</v>
      </c>
    </row>
    <row r="12" spans="1:20">
      <c r="A12" s="1" t="s">
        <v>8</v>
      </c>
      <c r="B12" s="1">
        <f>(2502-2.39*B11)*(B10-B8)-(1.005+1.884*((B8+B10)/2))*(B9-B11)</f>
        <v>2.0031588868829608E-4</v>
      </c>
    </row>
    <row r="13" spans="1:20">
      <c r="A13" s="1" t="s">
        <v>9</v>
      </c>
      <c r="B13" s="1">
        <f>(B10-18/29/(101.3/(0.001*EXP(23.1964-3816.44/(-46.13+(B11+273.15))))-1))*1000</f>
        <v>4.4225385276090712E-2</v>
      </c>
    </row>
    <row r="14" spans="1:20">
      <c r="A14" s="7"/>
      <c r="B14" s="1">
        <f>SUMSQ(B12,B24)</f>
        <v>2.9301463065898868E-7</v>
      </c>
    </row>
    <row r="16" spans="1:20">
      <c r="A16" s="1" t="s">
        <v>25</v>
      </c>
      <c r="B16" s="8">
        <v>1</v>
      </c>
      <c r="C16" s="1" t="s">
        <v>52</v>
      </c>
    </row>
    <row r="17" spans="1:9">
      <c r="A17" s="1" t="s">
        <v>68</v>
      </c>
      <c r="B17" s="1">
        <v>48.9</v>
      </c>
      <c r="C17" s="1" t="s">
        <v>4</v>
      </c>
    </row>
    <row r="18" spans="1:9">
      <c r="A18" s="1" t="s">
        <v>26</v>
      </c>
      <c r="B18" s="17">
        <v>0.92992824530799223</v>
      </c>
      <c r="C18" s="1" t="s">
        <v>54</v>
      </c>
      <c r="D18" s="1" t="s">
        <v>35</v>
      </c>
    </row>
    <row r="19" spans="1:9">
      <c r="A19" s="1" t="s">
        <v>31</v>
      </c>
      <c r="B19" s="1">
        <v>26.7</v>
      </c>
      <c r="C19" s="1" t="s">
        <v>22</v>
      </c>
      <c r="H19" s="1">
        <v>18.3</v>
      </c>
      <c r="I19" s="1">
        <v>1.2999999999999999E-2</v>
      </c>
    </row>
    <row r="20" spans="1:9">
      <c r="A20" s="1" t="s">
        <v>69</v>
      </c>
      <c r="B20" s="1">
        <v>9.7999999999999997E-3</v>
      </c>
      <c r="C20" s="1" t="s">
        <v>7</v>
      </c>
      <c r="H20" s="1">
        <v>26.68</v>
      </c>
      <c r="I20" s="1">
        <v>9.4999999999999998E-3</v>
      </c>
    </row>
    <row r="21" spans="1:9">
      <c r="A21" s="1" t="s">
        <v>10</v>
      </c>
      <c r="B21" s="1">
        <f>B16*B26*(B17-B11)</f>
        <v>62.281999999999989</v>
      </c>
      <c r="C21" s="1" t="s">
        <v>59</v>
      </c>
      <c r="H21" s="3">
        <f>B9</f>
        <v>35.738599911841852</v>
      </c>
      <c r="I21" s="6">
        <f>B8</f>
        <v>3.3532223945510753E-2</v>
      </c>
    </row>
    <row r="22" spans="1:9">
      <c r="A22" s="1" t="s">
        <v>11</v>
      </c>
      <c r="B22" s="1">
        <f>B18*B27*(B19-B9)</f>
        <v>-8.7414593303024706</v>
      </c>
      <c r="C22" s="1" t="s">
        <v>70</v>
      </c>
    </row>
    <row r="23" spans="1:9">
      <c r="A23" s="1" t="s">
        <v>12</v>
      </c>
      <c r="B23" s="1">
        <f>B18*B28*(B8-B20)</f>
        <v>53.540037789815841</v>
      </c>
      <c r="C23" s="1" t="s">
        <v>71</v>
      </c>
    </row>
    <row r="24" spans="1:9">
      <c r="A24" s="1" t="s">
        <v>21</v>
      </c>
      <c r="B24" s="1">
        <f>B21+B22-B23</f>
        <v>5.028798816795188E-4</v>
      </c>
    </row>
    <row r="26" spans="1:9">
      <c r="A26" s="1" t="s">
        <v>72</v>
      </c>
      <c r="B26" s="1">
        <v>4.18</v>
      </c>
      <c r="C26" s="1" t="s">
        <v>73</v>
      </c>
    </row>
    <row r="27" spans="1:9">
      <c r="A27" s="1" t="s">
        <v>74</v>
      </c>
      <c r="B27" s="1">
        <v>1.04</v>
      </c>
      <c r="C27" s="1" t="s">
        <v>75</v>
      </c>
    </row>
    <row r="28" spans="1:9">
      <c r="A28" s="1" t="s">
        <v>76</v>
      </c>
      <c r="B28" s="1">
        <v>2426</v>
      </c>
      <c r="C28" s="1" t="s">
        <v>77</v>
      </c>
    </row>
    <row r="30" spans="1:9">
      <c r="A30" s="1" t="s">
        <v>78</v>
      </c>
      <c r="B30" s="11">
        <f>B16-(B8-B20)</f>
        <v>0.97626777605448922</v>
      </c>
    </row>
    <row r="31" spans="1:9">
      <c r="F31" s="10"/>
      <c r="G31" s="10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9"/>
      <c r="G36" s="9"/>
      <c r="H36" s="9"/>
    </row>
    <row r="37" spans="6:8">
      <c r="F37" s="8"/>
      <c r="G37" s="8"/>
      <c r="H37" s="8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例題19a 未飽和冷水塔 Twout=32.2</vt:lpstr>
      <vt:lpstr>Twoout=30</vt:lpstr>
      <vt:lpstr>Twout=34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2006-05-03T06:04:24Z</dcterms:created>
  <dcterms:modified xsi:type="dcterms:W3CDTF">2018-08-29T14:24:40Z</dcterms:modified>
</cp:coreProperties>
</file>