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itolab200\Dropbox\2017\COCOChemSepで学ぶ化学工学\fsd&amp;xls\"/>
    </mc:Choice>
  </mc:AlternateContent>
  <bookViews>
    <workbookView xWindow="2856" yWindow="888" windowWidth="15480" windowHeight="11640"/>
  </bookViews>
  <sheets>
    <sheet name="例題12エタノール水2成分蒸留" sheetId="2" r:id="rId1"/>
    <sheet name="EtOHWater気液平衡" sheetId="3" r:id="rId2"/>
    <sheet name="xw指定" sheetId="4" r:id="rId3"/>
  </sheets>
  <definedNames>
    <definedName name="solver_adj" localSheetId="2" hidden="1">xw指定!$B$3,xw指定!$B$9:$B$16</definedName>
    <definedName name="solver_adj" localSheetId="0" hidden="1">例題12エタノール水2成分蒸留!$B$9:$B$17</definedName>
    <definedName name="solver_cvg" localSheetId="2" hidden="1">0.0001</definedName>
    <definedName name="solver_cvg" localSheetId="0" hidden="1">0.0001</definedName>
    <definedName name="solver_drv" localSheetId="2" hidden="1">1</definedName>
    <definedName name="solver_drv" localSheetId="0" hidden="1">1</definedName>
    <definedName name="solver_eng" localSheetId="2" hidden="1">1</definedName>
    <definedName name="solver_eng" localSheetId="0" hidden="1">1</definedName>
    <definedName name="solver_est" localSheetId="2" hidden="1">1</definedName>
    <definedName name="solver_est" localSheetId="0" hidden="1">1</definedName>
    <definedName name="solver_itr" localSheetId="2" hidden="1">100</definedName>
    <definedName name="solver_itr" localSheetId="0" hidden="1">100</definedName>
    <definedName name="solver_lin" localSheetId="2" hidden="1">2</definedName>
    <definedName name="solver_lin" localSheetId="0" hidden="1">2</definedName>
    <definedName name="solver_mip" localSheetId="2" hidden="1">2147483647</definedName>
    <definedName name="solver_mip" localSheetId="0" hidden="1">2147483647</definedName>
    <definedName name="solver_mni" localSheetId="2" hidden="1">30</definedName>
    <definedName name="solver_mni" localSheetId="0" hidden="1">30</definedName>
    <definedName name="solver_mrt" localSheetId="2" hidden="1">0.075</definedName>
    <definedName name="solver_mrt" localSheetId="0" hidden="1">0.075</definedName>
    <definedName name="solver_msl" localSheetId="2" hidden="1">2</definedName>
    <definedName name="solver_msl" localSheetId="0" hidden="1">2</definedName>
    <definedName name="solver_neg" localSheetId="2" hidden="1">2</definedName>
    <definedName name="solver_neg" localSheetId="0" hidden="1">2</definedName>
    <definedName name="solver_nod" localSheetId="2" hidden="1">2147483647</definedName>
    <definedName name="solver_nod" localSheetId="0" hidden="1">2147483647</definedName>
    <definedName name="solver_num" localSheetId="2" hidden="1">0</definedName>
    <definedName name="solver_num" localSheetId="0" hidden="1">0</definedName>
    <definedName name="solver_nwt" localSheetId="2" hidden="1">1</definedName>
    <definedName name="solver_nwt" localSheetId="0" hidden="1">1</definedName>
    <definedName name="solver_opt" localSheetId="2" hidden="1">xw指定!$E$18</definedName>
    <definedName name="solver_opt" localSheetId="0" hidden="1">例題12エタノール水2成分蒸留!$E$18</definedName>
    <definedName name="solver_pre" localSheetId="2" hidden="1">0.000001</definedName>
    <definedName name="solver_pre" localSheetId="0" hidden="1">0.000001</definedName>
    <definedName name="solver_rbv" localSheetId="2" hidden="1">1</definedName>
    <definedName name="solver_rbv" localSheetId="0" hidden="1">1</definedName>
    <definedName name="solver_rlx" localSheetId="2" hidden="1">1</definedName>
    <definedName name="solver_rlx" localSheetId="0" hidden="1">1</definedName>
    <definedName name="solver_rsd" localSheetId="2" hidden="1">0</definedName>
    <definedName name="solver_rsd" localSheetId="0" hidden="1">0</definedName>
    <definedName name="solver_scl" localSheetId="2" hidden="1">2</definedName>
    <definedName name="solver_scl" localSheetId="0" hidden="1">2</definedName>
    <definedName name="solver_sho" localSheetId="2" hidden="1">2</definedName>
    <definedName name="solver_sho" localSheetId="0" hidden="1">2</definedName>
    <definedName name="solver_ssz" localSheetId="2" hidden="1">100</definedName>
    <definedName name="solver_ssz" localSheetId="0" hidden="1">100</definedName>
    <definedName name="solver_tim" localSheetId="2" hidden="1">100</definedName>
    <definedName name="solver_tim" localSheetId="0" hidden="1">100</definedName>
    <definedName name="solver_tol" localSheetId="2" hidden="1">0.05</definedName>
    <definedName name="solver_tol" localSheetId="0" hidden="1">0.05</definedName>
    <definedName name="solver_typ" localSheetId="2" hidden="1">2</definedName>
    <definedName name="solver_typ" localSheetId="0" hidden="1">2</definedName>
    <definedName name="solver_val" localSheetId="2" hidden="1">0</definedName>
    <definedName name="solver_val" localSheetId="0" hidden="1">0</definedName>
    <definedName name="solver_ver" localSheetId="2" hidden="1">3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B2" i="2" l="1"/>
  <c r="B2" i="4" l="1"/>
  <c r="K47" i="4" l="1"/>
  <c r="L46" i="4"/>
  <c r="K46" i="4"/>
  <c r="L45" i="4"/>
  <c r="L42" i="4" s="1"/>
  <c r="K45" i="4"/>
  <c r="K42" i="4" s="1"/>
  <c r="L43" i="4"/>
  <c r="K43" i="4"/>
  <c r="L41" i="4"/>
  <c r="K41" i="4"/>
  <c r="L38" i="4"/>
  <c r="M38" i="4" s="1"/>
  <c r="L37" i="4"/>
  <c r="M37" i="4" s="1"/>
  <c r="L36" i="4"/>
  <c r="M36" i="4" s="1"/>
  <c r="L35" i="4"/>
  <c r="M35" i="4" s="1"/>
  <c r="L34" i="4"/>
  <c r="M34" i="4" s="1"/>
  <c r="L33" i="4"/>
  <c r="M33" i="4" s="1"/>
  <c r="L32" i="4"/>
  <c r="M32" i="4" s="1"/>
  <c r="L31" i="4"/>
  <c r="M31" i="4" s="1"/>
  <c r="L30" i="4"/>
  <c r="M30" i="4" s="1"/>
  <c r="L29" i="4"/>
  <c r="M29" i="4" s="1"/>
  <c r="L28" i="4"/>
  <c r="M28" i="4" s="1"/>
  <c r="L27" i="4"/>
  <c r="M27" i="4" s="1"/>
  <c r="K19" i="4"/>
  <c r="K18" i="4"/>
  <c r="K17" i="4"/>
  <c r="C17" i="4"/>
  <c r="D17" i="4" s="1"/>
  <c r="K16" i="4"/>
  <c r="C16" i="4"/>
  <c r="D16" i="4" s="1"/>
  <c r="K15" i="4"/>
  <c r="C15" i="4"/>
  <c r="D15" i="4" s="1"/>
  <c r="L8" i="4" s="1"/>
  <c r="K14" i="4"/>
  <c r="C14" i="4"/>
  <c r="D14" i="4" s="1"/>
  <c r="K13" i="4"/>
  <c r="C13" i="4"/>
  <c r="D13" i="4" s="1"/>
  <c r="L11" i="4" s="1"/>
  <c r="K12" i="4"/>
  <c r="C12" i="4"/>
  <c r="D12" i="4" s="1"/>
  <c r="K11" i="4"/>
  <c r="C11" i="4"/>
  <c r="D11" i="4" s="1"/>
  <c r="K10" i="4"/>
  <c r="C10" i="4"/>
  <c r="D10" i="4" s="1"/>
  <c r="K9" i="4"/>
  <c r="K8" i="4"/>
  <c r="K7" i="4"/>
  <c r="B7" i="4"/>
  <c r="G3" i="4" s="1"/>
  <c r="G5" i="4" s="1"/>
  <c r="K6" i="4"/>
  <c r="K5" i="4"/>
  <c r="K4" i="4"/>
  <c r="K3" i="4"/>
  <c r="E9" i="4"/>
  <c r="K2" i="4"/>
  <c r="L15" i="4" l="1"/>
  <c r="L16" i="4"/>
  <c r="L14" i="4"/>
  <c r="L13" i="4"/>
  <c r="L10" i="4"/>
  <c r="L9" i="4"/>
  <c r="L4" i="4"/>
  <c r="L3" i="4"/>
  <c r="L5" i="4"/>
  <c r="L6" i="4"/>
  <c r="E17" i="4"/>
  <c r="L18" i="4"/>
  <c r="L17" i="4"/>
  <c r="L12" i="4"/>
  <c r="G1" i="4"/>
  <c r="G2" i="4"/>
  <c r="L7" i="4"/>
  <c r="G4" i="4"/>
  <c r="L45" i="2"/>
  <c r="L42" i="2"/>
  <c r="K45" i="2"/>
  <c r="K42" i="2"/>
  <c r="L28" i="2"/>
  <c r="L29" i="2"/>
  <c r="L30" i="2"/>
  <c r="L31" i="2"/>
  <c r="L32" i="2"/>
  <c r="L33" i="2"/>
  <c r="M33" i="2"/>
  <c r="L34" i="2"/>
  <c r="M34" i="2"/>
  <c r="L35" i="2"/>
  <c r="M35" i="2"/>
  <c r="L36" i="2"/>
  <c r="M36" i="2"/>
  <c r="L37" i="2"/>
  <c r="L38" i="2"/>
  <c r="L27" i="2"/>
  <c r="M27" i="2" s="1"/>
  <c r="M28" i="2"/>
  <c r="M29" i="2"/>
  <c r="M30" i="2"/>
  <c r="M31" i="2"/>
  <c r="M32" i="2"/>
  <c r="M37" i="2"/>
  <c r="M38" i="2"/>
  <c r="C11" i="2"/>
  <c r="D11" i="2"/>
  <c r="C12" i="2"/>
  <c r="D12" i="2"/>
  <c r="C13" i="2"/>
  <c r="D13" i="2"/>
  <c r="L11" i="2"/>
  <c r="C14" i="2"/>
  <c r="D14" i="2"/>
  <c r="C15" i="2"/>
  <c r="D15" i="2"/>
  <c r="C16" i="2"/>
  <c r="D16" i="2"/>
  <c r="C17" i="2"/>
  <c r="D17" i="2"/>
  <c r="C10" i="2"/>
  <c r="D10" i="2"/>
  <c r="F5" i="3"/>
  <c r="F6" i="3"/>
  <c r="G6" i="3"/>
  <c r="F7" i="3"/>
  <c r="G7" i="3"/>
  <c r="F8" i="3"/>
  <c r="G8" i="3"/>
  <c r="F9" i="3"/>
  <c r="F10" i="3"/>
  <c r="F11" i="3"/>
  <c r="F12" i="3"/>
  <c r="G12" i="3" s="1"/>
  <c r="F13" i="3"/>
  <c r="F4" i="3"/>
  <c r="G5" i="3"/>
  <c r="G9" i="3"/>
  <c r="G10" i="3"/>
  <c r="G11" i="3"/>
  <c r="G13" i="3"/>
  <c r="G4" i="3"/>
  <c r="E13" i="3"/>
  <c r="E11" i="3"/>
  <c r="E12" i="3"/>
  <c r="E5" i="3"/>
  <c r="E6" i="3"/>
  <c r="E7" i="3"/>
  <c r="E8" i="3"/>
  <c r="E9" i="3"/>
  <c r="E10" i="3"/>
  <c r="E4" i="3"/>
  <c r="B7" i="2"/>
  <c r="G3" i="2" s="1"/>
  <c r="K47" i="2"/>
  <c r="L46" i="2"/>
  <c r="K46" i="2"/>
  <c r="L43" i="2"/>
  <c r="K43" i="2"/>
  <c r="L41" i="2"/>
  <c r="K41" i="2"/>
  <c r="K12" i="2"/>
  <c r="K13" i="2"/>
  <c r="K2" i="2"/>
  <c r="K3" i="2"/>
  <c r="K4" i="2"/>
  <c r="K5" i="2"/>
  <c r="K6" i="2"/>
  <c r="K7" i="2"/>
  <c r="K8" i="2"/>
  <c r="K9" i="2"/>
  <c r="K11" i="2"/>
  <c r="K10" i="2"/>
  <c r="K14" i="2"/>
  <c r="K15" i="2"/>
  <c r="K16" i="2"/>
  <c r="K17" i="2"/>
  <c r="K18" i="2"/>
  <c r="K19" i="2"/>
  <c r="E9" i="2"/>
  <c r="G1" i="2"/>
  <c r="L12" i="2"/>
  <c r="L8" i="2"/>
  <c r="L7" i="2"/>
  <c r="L5" i="2"/>
  <c r="L6" i="2"/>
  <c r="L15" i="2"/>
  <c r="L16" i="2"/>
  <c r="L9" i="2"/>
  <c r="L10" i="2"/>
  <c r="E17" i="2"/>
  <c r="L17" i="2"/>
  <c r="L18" i="2"/>
  <c r="L4" i="2"/>
  <c r="L3" i="2"/>
  <c r="L14" i="2"/>
  <c r="L13" i="2"/>
  <c r="G5" i="2" l="1"/>
  <c r="G4" i="2"/>
  <c r="E16" i="2" s="1"/>
  <c r="E10" i="2"/>
  <c r="E12" i="2"/>
  <c r="E11" i="2"/>
  <c r="G2" i="2"/>
  <c r="E13" i="2" s="1"/>
  <c r="E15" i="4"/>
  <c r="E16" i="4"/>
  <c r="E12" i="4"/>
  <c r="E10" i="4"/>
  <c r="E13" i="4"/>
  <c r="E11" i="4"/>
  <c r="E14" i="4"/>
  <c r="E15" i="2" l="1"/>
  <c r="E14" i="2"/>
  <c r="E18" i="4"/>
  <c r="E18" i="2" l="1"/>
</calcChain>
</file>

<file path=xl/comments1.xml><?xml version="1.0" encoding="utf-8"?>
<comments xmlns="http://schemas.openxmlformats.org/spreadsheetml/2006/main">
  <authors>
    <author>aito</author>
    <author>Itolab11</author>
  </authors>
  <commentList>
    <comment ref="E9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=B2*B9+B3*B17-B1*B4
</t>
        </r>
      </text>
    </comment>
    <comment ref="C10" authorId="1" shapeId="0">
      <text>
        <r>
          <rPr>
            <sz val="10"/>
            <color indexed="81"/>
            <rFont val="ＭＳ Ｐゴシック"/>
            <family val="3"/>
            <charset val="128"/>
          </rPr>
          <t>=77.0053*B10^4-171.3*B10^3+142.48*B10^2-56.338*B10+11.159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0" authorId="0" shapeId="0">
      <text>
        <r>
          <rPr>
            <sz val="10"/>
            <color indexed="81"/>
            <rFont val="ＭＳ Ｐゴシック"/>
            <family val="3"/>
            <charset val="128"/>
          </rPr>
          <t>=C10*B10/(1+(C10-1)*B10)</t>
        </r>
      </text>
    </comment>
    <comment ref="E10" authorId="0" shapeId="0">
      <text>
        <r>
          <rPr>
            <sz val="10"/>
            <color indexed="81"/>
            <rFont val="ＭＳ Ｐゴシック"/>
            <family val="3"/>
            <charset val="128"/>
          </rPr>
          <t>=G1*B10+G2*B9-D11</t>
        </r>
      </text>
    </comment>
    <comment ref="E15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=G4*B15-G5*B17-D16
</t>
        </r>
      </text>
    </comment>
    <comment ref="E17" authorId="0" shapeId="0">
      <text>
        <r>
          <rPr>
            <sz val="10"/>
            <color indexed="81"/>
            <rFont val="ＭＳ Ｐゴシック"/>
            <family val="3"/>
            <charset val="128"/>
          </rPr>
          <t>=D10-B9</t>
        </r>
      </text>
    </comment>
    <comment ref="E18" authorId="0" shapeId="0">
      <text>
        <r>
          <rPr>
            <sz val="10"/>
            <color indexed="81"/>
            <rFont val="ＭＳ Ｐゴシック"/>
            <family val="3"/>
            <charset val="128"/>
          </rPr>
          <t>=SUMSQ(E9:E17)</t>
        </r>
      </text>
    </comment>
  </commentList>
</comments>
</file>

<file path=xl/sharedStrings.xml><?xml version="1.0" encoding="utf-8"?>
<sst xmlns="http://schemas.openxmlformats.org/spreadsheetml/2006/main" count="164" uniqueCount="113">
  <si>
    <t>zF=</t>
    <phoneticPr fontId="2"/>
  </si>
  <si>
    <t>xD=</t>
    <phoneticPr fontId="2"/>
  </si>
  <si>
    <t xml:space="preserve"> R=</t>
    <phoneticPr fontId="2"/>
  </si>
  <si>
    <t>F=</t>
    <phoneticPr fontId="2"/>
  </si>
  <si>
    <t>D=</t>
    <phoneticPr fontId="2"/>
  </si>
  <si>
    <t>q=</t>
    <phoneticPr fontId="2"/>
  </si>
  <si>
    <t>x2=</t>
    <phoneticPr fontId="2"/>
  </si>
  <si>
    <t>x3=</t>
    <phoneticPr fontId="2"/>
  </si>
  <si>
    <t>x4=</t>
    <phoneticPr fontId="2"/>
  </si>
  <si>
    <t>x5=</t>
    <phoneticPr fontId="2"/>
  </si>
  <si>
    <t>x6=</t>
    <phoneticPr fontId="2"/>
  </si>
  <si>
    <t>x7=</t>
    <phoneticPr fontId="2"/>
  </si>
  <si>
    <t>xW=</t>
    <phoneticPr fontId="2"/>
  </si>
  <si>
    <t>W=</t>
    <phoneticPr fontId="2"/>
  </si>
  <si>
    <t>L=</t>
    <phoneticPr fontId="2"/>
  </si>
  <si>
    <t>グラフ用データ</t>
    <rPh sb="3" eb="4">
      <t>ヨウ</t>
    </rPh>
    <phoneticPr fontId="2"/>
  </si>
  <si>
    <t>yi</t>
    <phoneticPr fontId="2"/>
  </si>
  <si>
    <t>Eqs.</t>
    <phoneticPr fontId="2"/>
  </si>
  <si>
    <t>L/(L+D)=</t>
    <phoneticPr fontId="2"/>
  </si>
  <si>
    <t>(L+qF)/(L+qF-W)=</t>
    <phoneticPr fontId="2"/>
  </si>
  <si>
    <t>D/(L+D)=</t>
    <phoneticPr fontId="2"/>
  </si>
  <si>
    <t>W/(L+qF-W)=</t>
    <phoneticPr fontId="2"/>
  </si>
  <si>
    <t>(L+qF-W)=</t>
    <phoneticPr fontId="2"/>
  </si>
  <si>
    <t>ｴﾀﾉ-ﾙ/水気液平衡文献値</t>
    <rPh sb="7" eb="9">
      <t>キエキ</t>
    </rPh>
    <rPh sb="9" eb="11">
      <t>ヘイコウ</t>
    </rPh>
    <rPh sb="11" eb="13">
      <t>ブンケン</t>
    </rPh>
    <rPh sb="13" eb="14">
      <t>チ</t>
    </rPh>
    <phoneticPr fontId="2"/>
  </si>
  <si>
    <t>ｘ</t>
  </si>
  <si>
    <t>ｙ</t>
  </si>
  <si>
    <t>温度[C]</t>
  </si>
  <si>
    <t>α</t>
    <phoneticPr fontId="2"/>
  </si>
  <si>
    <t>相間α</t>
    <rPh sb="0" eb="2">
      <t>ソウカン</t>
    </rPh>
    <phoneticPr fontId="2"/>
  </si>
  <si>
    <t>y</t>
    <phoneticPr fontId="2"/>
  </si>
  <si>
    <t>x</t>
    <phoneticPr fontId="2"/>
  </si>
  <si>
    <t>x-y</t>
    <phoneticPr fontId="2"/>
  </si>
  <si>
    <t>式(1)</t>
    <phoneticPr fontId="2"/>
  </si>
  <si>
    <t>式(3)</t>
    <phoneticPr fontId="2"/>
  </si>
  <si>
    <t>式(4)</t>
    <phoneticPr fontId="2"/>
  </si>
  <si>
    <t>式(5)</t>
    <phoneticPr fontId="2"/>
  </si>
  <si>
    <t>式(6)</t>
    <phoneticPr fontId="2"/>
  </si>
  <si>
    <t>式(7)</t>
    <phoneticPr fontId="2"/>
  </si>
  <si>
    <t>式(8)</t>
    <phoneticPr fontId="2"/>
  </si>
  <si>
    <t>式(9)</t>
    <phoneticPr fontId="2"/>
  </si>
  <si>
    <t>式(2)</t>
    <phoneticPr fontId="2"/>
  </si>
  <si>
    <t>x</t>
    <phoneticPr fontId="2"/>
  </si>
  <si>
    <t xml:space="preserve"> Vapour y composition profiles</t>
  </si>
  <si>
    <t xml:space="preserve"> Stage     Ethanol       Water  </t>
  </si>
  <si>
    <t>x</t>
    <phoneticPr fontId="2"/>
  </si>
  <si>
    <t>y</t>
    <phoneticPr fontId="2"/>
  </si>
  <si>
    <t>Raoul's law</t>
    <phoneticPr fontId="2"/>
  </si>
  <si>
    <t>Gamma-Phi/UNIFAC</t>
    <phoneticPr fontId="2"/>
  </si>
  <si>
    <t>NRTL</t>
    <phoneticPr fontId="2"/>
  </si>
  <si>
    <t>DeCHEMA/VanLaar</t>
    <phoneticPr fontId="2"/>
  </si>
  <si>
    <t xml:space="preserve"> Liquid x composition profiles</t>
  </si>
  <si>
    <t xml:space="preserve">     1    0.956770   0.0432300  </t>
  </si>
  <si>
    <t xml:space="preserve">     2    0.937219   0.0627807  </t>
  </si>
  <si>
    <t xml:space="preserve">     3    0.916209   0.0837914  </t>
  </si>
  <si>
    <t xml:space="preserve">     4    0.893783    0.106217  </t>
  </si>
  <si>
    <t xml:space="preserve">     5    0.870011    0.129989  </t>
  </si>
  <si>
    <t xml:space="preserve">     6    0.844981    0.155019  </t>
  </si>
  <si>
    <t xml:space="preserve">     7    0.818798    0.181202  </t>
  </si>
  <si>
    <t xml:space="preserve">     8    0.791577    0.208423  </t>
  </si>
  <si>
    <t xml:space="preserve">     9    0.763434    0.236566  </t>
  </si>
  <si>
    <t xml:space="preserve">    10    0.734481    0.265519  </t>
  </si>
  <si>
    <t xml:space="preserve">    11    0.704818    0.295182  </t>
  </si>
  <si>
    <t xml:space="preserve">    12    0.674520    0.325480  </t>
  </si>
  <si>
    <t xml:space="preserve">    13    0.643636    0.356364  </t>
  </si>
  <si>
    <t xml:space="preserve">    14    0.612178    0.387822  </t>
  </si>
  <si>
    <t xml:space="preserve">    15    0.580110    0.419890  </t>
  </si>
  <si>
    <t xml:space="preserve">    16    0.547342    0.452658  </t>
  </si>
  <si>
    <t xml:space="preserve">    17    0.513716    0.486284  </t>
  </si>
  <si>
    <t xml:space="preserve">    18    0.478986    0.521014  </t>
  </si>
  <si>
    <t xml:space="preserve">    19    0.442792    0.557208  </t>
  </si>
  <si>
    <t xml:space="preserve">    20    0.442477    0.557523  </t>
  </si>
  <si>
    <t xml:space="preserve">    21    0.441867    0.558133  </t>
  </si>
  <si>
    <t xml:space="preserve">    22    0.440684    0.559316  </t>
  </si>
  <si>
    <t xml:space="preserve">    23    0.438387    0.561613  </t>
  </si>
  <si>
    <t xml:space="preserve">    24    0.433922    0.566078  </t>
  </si>
  <si>
    <t xml:space="preserve">    25    0.425222    0.574778  </t>
  </si>
  <si>
    <t xml:space="preserve">    26    0.408175    0.591825  </t>
  </si>
  <si>
    <t xml:space="preserve">    27    0.374389    0.625611  </t>
  </si>
  <si>
    <t xml:space="preserve">    28    0.305668    0.694332  </t>
  </si>
  <si>
    <t xml:space="preserve">    29    0.162002    0.837998  </t>
  </si>
  <si>
    <t xml:space="preserve">    30   0.0267268    0.97327</t>
  </si>
  <si>
    <t xml:space="preserve">     1    0.970326   0.0296736  </t>
  </si>
  <si>
    <t xml:space="preserve">     2    0.956770   0.0432300  </t>
  </si>
  <si>
    <t xml:space="preserve">     3    0.942112   0.0578884  </t>
  </si>
  <si>
    <t xml:space="preserve">     4    0.926369   0.0736312  </t>
  </si>
  <si>
    <t xml:space="preserve">     5    0.909577   0.0904226  </t>
  </si>
  <si>
    <t xml:space="preserve">     6    0.891791    0.108209  </t>
  </si>
  <si>
    <t xml:space="preserve">     7    0.873079    0.126921  </t>
  </si>
  <si>
    <t xml:space="preserve">     8    0.853520    0.146480  </t>
  </si>
  <si>
    <t xml:space="preserve">     9    0.833204    0.166796  </t>
  </si>
  <si>
    <t xml:space="preserve">    10    0.812219    0.187781  </t>
  </si>
  <si>
    <t xml:space="preserve">    11    0.790650    0.209350  </t>
  </si>
  <si>
    <t xml:space="preserve">    12    0.768573    0.231427  </t>
  </si>
  <si>
    <t xml:space="preserve">    13    0.746046    0.253954  </t>
  </si>
  <si>
    <t xml:space="preserve">    14    0.723107    0.276893  </t>
  </si>
  <si>
    <t xml:space="preserve">    15    0.699766    0.300234  </t>
  </si>
  <si>
    <t xml:space="preserve">    16    0.675999    0.324001  </t>
  </si>
  <si>
    <t xml:space="preserve">    17    0.651740    0.348260  </t>
  </si>
  <si>
    <t xml:space="preserve">    18    0.626875    0.373125  </t>
  </si>
  <si>
    <t xml:space="preserve">    19    0.601225    0.398775  </t>
  </si>
  <si>
    <t xml:space="preserve">    20    0.601003    0.398997  </t>
  </si>
  <si>
    <t xml:space="preserve">    21    0.600574    0.399426  </t>
  </si>
  <si>
    <t xml:space="preserve">    22    0.599741    0.400259  </t>
  </si>
  <si>
    <t xml:space="preserve">    23    0.598125    0.401875  </t>
  </si>
  <si>
    <t xml:space="preserve">    24    0.594987    0.405013  </t>
  </si>
  <si>
    <t xml:space="preserve">    25    0.588888    0.411112  </t>
  </si>
  <si>
    <t xml:space="preserve">    26    0.577000    0.423000  </t>
  </si>
  <si>
    <t xml:space="preserve">    27    0.553692    0.446308  </t>
  </si>
  <si>
    <t xml:space="preserve">    28    0.507444    0.492556  </t>
  </si>
  <si>
    <t xml:space="preserve">    29    0.413151    0.586849  </t>
  </si>
  <si>
    <t xml:space="preserve">    30    0.214869    0.785131  </t>
  </si>
  <si>
    <t>ASOG</t>
    <phoneticPr fontId="2"/>
  </si>
  <si>
    <t>x8=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</si>
</sst>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 "/>
    <numFmt numFmtId="177" formatCode="0.00_ "/>
  </numFmts>
  <fonts count="10" x14ac:knownFonts="1"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1" fillId="0" borderId="0"/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2" applyFont="1" applyBorder="1" applyAlignment="1">
      <alignment horizontal="right"/>
    </xf>
    <xf numFmtId="0" fontId="3" fillId="0" borderId="0" xfId="2" applyFont="1" applyBorder="1"/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0" xfId="2" quotePrefix="1" applyFont="1"/>
    <xf numFmtId="176" fontId="3" fillId="0" borderId="0" xfId="2" applyNumberFormat="1" applyFont="1"/>
    <xf numFmtId="176" fontId="3" fillId="0" borderId="0" xfId="2" applyNumberFormat="1" applyFont="1" applyAlignment="1">
      <alignment horizontal="right"/>
    </xf>
    <xf numFmtId="177" fontId="3" fillId="0" borderId="0" xfId="2" applyNumberFormat="1" applyFont="1"/>
    <xf numFmtId="0" fontId="1" fillId="0" borderId="1" xfId="3" applyNumberFormat="1" applyFont="1" applyBorder="1" applyProtection="1">
      <alignment vertical="center"/>
      <protection locked="0"/>
    </xf>
    <xf numFmtId="0" fontId="1" fillId="0" borderId="2" xfId="3" applyNumberFormat="1" applyFont="1" applyBorder="1" applyProtection="1">
      <alignment vertical="center"/>
      <protection locked="0"/>
    </xf>
    <xf numFmtId="0" fontId="1" fillId="0" borderId="3" xfId="3" applyNumberFormat="1" applyFont="1" applyBorder="1" applyProtection="1">
      <alignment vertical="center"/>
      <protection locked="0"/>
    </xf>
    <xf numFmtId="0" fontId="1" fillId="0" borderId="0" xfId="0" applyFont="1">
      <alignment vertical="center"/>
    </xf>
    <xf numFmtId="0" fontId="1" fillId="0" borderId="4" xfId="3" applyNumberFormat="1" applyFont="1" applyBorder="1" applyProtection="1">
      <alignment vertical="center"/>
      <protection locked="0"/>
    </xf>
    <xf numFmtId="0" fontId="1" fillId="0" borderId="0" xfId="3" applyNumberFormat="1" applyFont="1" applyBorder="1" applyProtection="1">
      <alignment vertical="center"/>
      <protection locked="0"/>
    </xf>
    <xf numFmtId="0" fontId="1" fillId="0" borderId="5" xfId="3" applyNumberFormat="1" applyFont="1" applyBorder="1" applyProtection="1">
      <alignment vertical="center"/>
      <protection locked="0"/>
    </xf>
    <xf numFmtId="0" fontId="1" fillId="0" borderId="0" xfId="3" applyNumberFormat="1" applyFont="1" applyFill="1" applyBorder="1" applyProtection="1">
      <alignment vertical="center"/>
      <protection locked="0"/>
    </xf>
    <xf numFmtId="0" fontId="1" fillId="0" borderId="6" xfId="3" applyNumberFormat="1" applyFont="1" applyBorder="1" applyProtection="1">
      <alignment vertical="center"/>
      <protection locked="0"/>
    </xf>
    <xf numFmtId="0" fontId="1" fillId="0" borderId="7" xfId="3" applyNumberFormat="1" applyFont="1" applyBorder="1" applyProtection="1">
      <alignment vertical="center"/>
      <protection locked="0"/>
    </xf>
    <xf numFmtId="0" fontId="1" fillId="0" borderId="8" xfId="3" applyNumberFormat="1" applyFont="1" applyBorder="1" applyProtection="1">
      <alignment vertical="center"/>
      <protection locked="0"/>
    </xf>
    <xf numFmtId="0" fontId="7" fillId="0" borderId="0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7" fillId="0" borderId="12" xfId="2" applyFont="1" applyBorder="1"/>
    <xf numFmtId="176" fontId="3" fillId="0" borderId="12" xfId="2" applyNumberFormat="1" applyFont="1" applyBorder="1"/>
    <xf numFmtId="0" fontId="8" fillId="0" borderId="12" xfId="2" applyFont="1" applyBorder="1"/>
    <xf numFmtId="176" fontId="9" fillId="0" borderId="9" xfId="2" applyNumberFormat="1" applyFont="1" applyBorder="1"/>
    <xf numFmtId="176" fontId="9" fillId="0" borderId="10" xfId="2" applyNumberFormat="1" applyFont="1" applyBorder="1"/>
    <xf numFmtId="176" fontId="9" fillId="0" borderId="11" xfId="2" applyNumberFormat="1" applyFont="1" applyBorder="1"/>
  </cellXfs>
  <cellStyles count="4">
    <cellStyle name="標準" xfId="0" builtinId="0"/>
    <cellStyle name="標準 2" xfId="1"/>
    <cellStyle name="標準_dist4" xfId="2"/>
    <cellStyle name="標準_永柳データ解析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00021373941756"/>
          <c:y val="5.0179387108629833E-2"/>
          <c:w val="0.75566332014757309"/>
          <c:h val="0.7697346736544239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例題12エタノール水2成分蒸留!$K$2:$K$19</c:f>
              <c:numCache>
                <c:formatCode>0.000_ </c:formatCode>
                <c:ptCount val="18"/>
                <c:pt idx="0">
                  <c:v>5.2883790649939234E-2</c:v>
                </c:pt>
                <c:pt idx="1">
                  <c:v>5.2883790649939234E-2</c:v>
                </c:pt>
                <c:pt idx="2">
                  <c:v>0.18805579418708762</c:v>
                </c:pt>
                <c:pt idx="3">
                  <c:v>0.18805579418708762</c:v>
                </c:pt>
                <c:pt idx="4">
                  <c:v>0.28327809823021383</c:v>
                </c:pt>
                <c:pt idx="5">
                  <c:v>0.28327809823021383</c:v>
                </c:pt>
                <c:pt idx="6">
                  <c:v>0.37522579544027929</c:v>
                </c:pt>
                <c:pt idx="7">
                  <c:v>0.37522579544027929</c:v>
                </c:pt>
                <c:pt idx="8">
                  <c:v>0.46413919017800126</c:v>
                </c:pt>
                <c:pt idx="9">
                  <c:v>0.46413919017800126</c:v>
                </c:pt>
                <c:pt idx="10">
                  <c:v>0.55418481369946426</c:v>
                </c:pt>
                <c:pt idx="11">
                  <c:v>0.55418481369946426</c:v>
                </c:pt>
                <c:pt idx="12">
                  <c:v>0.63607307179426997</c:v>
                </c:pt>
                <c:pt idx="13">
                  <c:v>0.63607307179426997</c:v>
                </c:pt>
                <c:pt idx="14">
                  <c:v>0.69834889061994554</c:v>
                </c:pt>
                <c:pt idx="15">
                  <c:v>0.69834889061994554</c:v>
                </c:pt>
                <c:pt idx="16">
                  <c:v>0.74706445396106691</c:v>
                </c:pt>
                <c:pt idx="17">
                  <c:v>0.74706445396106691</c:v>
                </c:pt>
              </c:numCache>
            </c:numRef>
          </c:xVal>
          <c:yVal>
            <c:numRef>
              <c:f>例題12エタノール水2成分蒸留!$L$2:$L$19</c:f>
              <c:numCache>
                <c:formatCode>General</c:formatCode>
                <c:ptCount val="18"/>
                <c:pt idx="0">
                  <c:v>0</c:v>
                </c:pt>
                <c:pt idx="1">
                  <c:v>0.32322303212293974</c:v>
                </c:pt>
                <c:pt idx="2">
                  <c:v>0.32322303212293974</c:v>
                </c:pt>
                <c:pt idx="3">
                  <c:v>0.51366380012699009</c:v>
                </c:pt>
                <c:pt idx="4">
                  <c:v>0.51366380012699009</c:v>
                </c:pt>
                <c:pt idx="5">
                  <c:v>0.56114035445845056</c:v>
                </c:pt>
                <c:pt idx="6">
                  <c:v>0.56114035445845056</c:v>
                </c:pt>
                <c:pt idx="7">
                  <c:v>0.60559741246427901</c:v>
                </c:pt>
                <c:pt idx="8">
                  <c:v>0.60559741246427901</c:v>
                </c:pt>
                <c:pt idx="9">
                  <c:v>0.6506175259932816</c:v>
                </c:pt>
                <c:pt idx="10">
                  <c:v>0.6506175259932816</c:v>
                </c:pt>
                <c:pt idx="11">
                  <c:v>0.69156774396201715</c:v>
                </c:pt>
                <c:pt idx="12">
                  <c:v>0.69156774396201715</c:v>
                </c:pt>
                <c:pt idx="13">
                  <c:v>0.72270702467107095</c:v>
                </c:pt>
                <c:pt idx="14">
                  <c:v>0.72270702467107095</c:v>
                </c:pt>
                <c:pt idx="15">
                  <c:v>0.74704944799578343</c:v>
                </c:pt>
                <c:pt idx="16">
                  <c:v>0.74704944799578343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E9-45D6-AC48-8A077ADAB162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例題12エタノール水2成分蒸留!$K$21:$K$22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例題12エタノール水2成分蒸留!$L$21:$L$22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E9-45D6-AC48-8A077ADAB162}"/>
            </c:ext>
          </c:extLst>
        </c:ser>
        <c:ser>
          <c:idx val="2"/>
          <c:order val="2"/>
          <c:spPr>
            <a:ln w="952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例題12エタノール水2成分蒸留!$K$25:$K$39</c:f>
              <c:numCache>
                <c:formatCode>General</c:formatCode>
                <c:ptCount val="15"/>
                <c:pt idx="0">
                  <c:v>0.89</c:v>
                </c:pt>
                <c:pt idx="1">
                  <c:v>0.80400000000000005</c:v>
                </c:pt>
                <c:pt idx="2" formatCode="0.000_ ">
                  <c:v>0.73</c:v>
                </c:pt>
                <c:pt idx="3">
                  <c:v>0.6</c:v>
                </c:pt>
                <c:pt idx="4" formatCode="0.000_ ">
                  <c:v>0.5</c:v>
                </c:pt>
                <c:pt idx="5">
                  <c:v>0.3</c:v>
                </c:pt>
                <c:pt idx="6" formatCode="0.000_ ">
                  <c:v>0.25</c:v>
                </c:pt>
                <c:pt idx="7">
                  <c:v>0.2</c:v>
                </c:pt>
                <c:pt idx="8" formatCode="0.000_ ">
                  <c:v>0.15</c:v>
                </c:pt>
                <c:pt idx="9">
                  <c:v>0.1</c:v>
                </c:pt>
                <c:pt idx="10" formatCode="0.000_ ">
                  <c:v>7.0000000000000007E-2</c:v>
                </c:pt>
                <c:pt idx="11">
                  <c:v>0.05</c:v>
                </c:pt>
                <c:pt idx="12" formatCode="0.000_ ">
                  <c:v>0.02</c:v>
                </c:pt>
                <c:pt idx="13">
                  <c:v>0.01</c:v>
                </c:pt>
                <c:pt idx="14">
                  <c:v>0</c:v>
                </c:pt>
              </c:numCache>
            </c:numRef>
          </c:xVal>
          <c:yVal>
            <c:numRef>
              <c:f>例題12エタノール水2成分蒸留!$M$25:$M$39</c:f>
              <c:numCache>
                <c:formatCode>General</c:formatCode>
                <c:ptCount val="15"/>
                <c:pt idx="0">
                  <c:v>0.89</c:v>
                </c:pt>
                <c:pt idx="1">
                  <c:v>0.81499999999999995</c:v>
                </c:pt>
                <c:pt idx="2">
                  <c:v>0.76279482955254485</c:v>
                </c:pt>
                <c:pt idx="3">
                  <c:v>0.7094822371513223</c:v>
                </c:pt>
                <c:pt idx="4">
                  <c:v>0.66781064376221033</c:v>
                </c:pt>
                <c:pt idx="5">
                  <c:v>0.56892115620230643</c:v>
                </c:pt>
                <c:pt idx="6">
                  <c:v>0.54571193771426729</c:v>
                </c:pt>
                <c:pt idx="7">
                  <c:v>0.52057962766794807</c:v>
                </c:pt>
                <c:pt idx="8">
                  <c:v>0.48678996307400185</c:v>
                </c:pt>
                <c:pt idx="9">
                  <c:v>0.42988903753603169</c:v>
                </c:pt>
                <c:pt idx="10">
                  <c:v>0.37160504125407229</c:v>
                </c:pt>
                <c:pt idx="11">
                  <c:v>0.31351855919250626</c:v>
                </c:pt>
                <c:pt idx="12">
                  <c:v>0.17072663562681839</c:v>
                </c:pt>
                <c:pt idx="13">
                  <c:v>9.6795244535290564E-2</c:v>
                </c:pt>
                <c:pt idx="1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5E9-45D6-AC48-8A077ADAB162}"/>
            </c:ext>
          </c:extLst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例題12エタノール水2成分蒸留!$K$41:$K$43</c:f>
              <c:numCache>
                <c:formatCode>0.000_ </c:formatCode>
                <c:ptCount val="3"/>
                <c:pt idx="0">
                  <c:v>5.2883790649939234E-2</c:v>
                </c:pt>
                <c:pt idx="1">
                  <c:v>0.28431184867964437</c:v>
                </c:pt>
                <c:pt idx="2">
                  <c:v>0.74706445396106691</c:v>
                </c:pt>
              </c:numCache>
            </c:numRef>
          </c:xVal>
          <c:yVal>
            <c:numRef>
              <c:f>例題12エタノール水2成分蒸留!$L$41:$L$43</c:f>
              <c:numCache>
                <c:formatCode>0.000_ </c:formatCode>
                <c:ptCount val="3"/>
                <c:pt idx="0">
                  <c:v>5.2883790649939234E-2</c:v>
                </c:pt>
                <c:pt idx="1">
                  <c:v>0.51568815132035561</c:v>
                </c:pt>
                <c:pt idx="2">
                  <c:v>0.74706445396106691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E9-45D6-AC48-8A077ADAB162}"/>
            </c:ext>
          </c:extLst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例題12エタノール水2成分蒸留!$K$45:$K$47</c:f>
              <c:numCache>
                <c:formatCode>General</c:formatCode>
                <c:ptCount val="3"/>
                <c:pt idx="0" formatCode="0.000_ ">
                  <c:v>0.28431184867964437</c:v>
                </c:pt>
                <c:pt idx="1">
                  <c:v>0.4</c:v>
                </c:pt>
                <c:pt idx="2">
                  <c:v>0.4</c:v>
                </c:pt>
              </c:numCache>
            </c:numRef>
          </c:xVal>
          <c:yVal>
            <c:numRef>
              <c:f>例題12エタノール水2成分蒸留!$L$45:$L$47</c:f>
              <c:numCache>
                <c:formatCode>General</c:formatCode>
                <c:ptCount val="3"/>
                <c:pt idx="0" formatCode="0.000_ ">
                  <c:v>0.51568815132035561</c:v>
                </c:pt>
                <c:pt idx="1">
                  <c:v>0.4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E9-45D6-AC48-8A077ADAB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887200"/>
        <c:axId val="1"/>
      </c:scatterChart>
      <c:valAx>
        <c:axId val="1306887200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defRPr>
                </a:pPr>
                <a:r>
                  <a:rPr lang="en-US" altLang="ja-JP" sz="1200">
                    <a:latin typeface="Arial" panose="020B0604020202020204" pitchFamily="34" charset="0"/>
                    <a:cs typeface="Arial" panose="020B0604020202020204" pitchFamily="34" charset="0"/>
                  </a:rPr>
                  <a:t>x</a:t>
                </a:r>
              </a:p>
            </c:rich>
          </c:tx>
          <c:layout>
            <c:manualLayout>
              <c:xMode val="edge"/>
              <c:yMode val="edge"/>
              <c:x val="0.54560154831653218"/>
              <c:y val="0.8969864975500252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crossBetween val="midCat"/>
        <c:minorUnit val="0.1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defRPr>
                </a:pPr>
                <a:r>
                  <a:rPr lang="en-US" altLang="ja-JP" sz="1200">
                    <a:latin typeface="Arial" panose="020B0604020202020204" pitchFamily="34" charset="0"/>
                    <a:cs typeface="Arial" panose="020B0604020202020204" pitchFamily="34" charset="0"/>
                  </a:rPr>
                  <a:t>y</a:t>
                </a:r>
              </a:p>
            </c:rich>
          </c:tx>
          <c:layout>
            <c:manualLayout>
              <c:xMode val="edge"/>
              <c:yMode val="edge"/>
              <c:x val="1.7918487840085737E-2"/>
              <c:y val="0.42638143333810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306887200"/>
        <c:crosses val="autoZero"/>
        <c:crossBetween val="midCat"/>
        <c:majorUnit val="0.2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>
              <a:noFill/>
            </a:ln>
          </c:spPr>
          <c:marker>
            <c:symbol val="plus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EtOHWater気液平衡!$A$4:$A$14</c:f>
              <c:numCache>
                <c:formatCode>General</c:formatCode>
                <c:ptCount val="11"/>
                <c:pt idx="0">
                  <c:v>2.2200000000000001E-2</c:v>
                </c:pt>
                <c:pt idx="1">
                  <c:v>5.1900000000000002E-2</c:v>
                </c:pt>
                <c:pt idx="2">
                  <c:v>8.7100000000000011E-2</c:v>
                </c:pt>
                <c:pt idx="3">
                  <c:v>0.17199999999999999</c:v>
                </c:pt>
                <c:pt idx="4">
                  <c:v>0.32400000000000001</c:v>
                </c:pt>
                <c:pt idx="5">
                  <c:v>0.50600000000000001</c:v>
                </c:pt>
                <c:pt idx="6">
                  <c:v>0.66299999999999992</c:v>
                </c:pt>
                <c:pt idx="7">
                  <c:v>0.73499999999999999</c:v>
                </c:pt>
                <c:pt idx="8">
                  <c:v>0.80400000000000005</c:v>
                </c:pt>
                <c:pt idx="9">
                  <c:v>0.91700000000000004</c:v>
                </c:pt>
                <c:pt idx="10">
                  <c:v>1</c:v>
                </c:pt>
              </c:numCache>
            </c:numRef>
          </c:xVal>
          <c:yVal>
            <c:numRef>
              <c:f>EtOHWater気液平衡!$B$4:$B$14</c:f>
              <c:numCache>
                <c:formatCode>General</c:formatCode>
                <c:ptCount val="11"/>
                <c:pt idx="0">
                  <c:v>0.18600000000000003</c:v>
                </c:pt>
                <c:pt idx="1">
                  <c:v>0.318</c:v>
                </c:pt>
                <c:pt idx="2">
                  <c:v>0.40600000000000003</c:v>
                </c:pt>
                <c:pt idx="3">
                  <c:v>0.505</c:v>
                </c:pt>
                <c:pt idx="4">
                  <c:v>0.58599999999999997</c:v>
                </c:pt>
                <c:pt idx="5">
                  <c:v>0.66099999999999992</c:v>
                </c:pt>
                <c:pt idx="6">
                  <c:v>0.73299999999999998</c:v>
                </c:pt>
                <c:pt idx="7">
                  <c:v>0.77599999999999991</c:v>
                </c:pt>
                <c:pt idx="8">
                  <c:v>0.81499999999999995</c:v>
                </c:pt>
                <c:pt idx="9">
                  <c:v>0.90599999999999992</c:v>
                </c:pt>
                <c:pt idx="1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58-4322-A6EB-A05AC8F08299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EtOHWater気液平衡!$A$4:$A$12</c:f>
              <c:numCache>
                <c:formatCode>General</c:formatCode>
                <c:ptCount val="9"/>
                <c:pt idx="0">
                  <c:v>2.2200000000000001E-2</c:v>
                </c:pt>
                <c:pt idx="1">
                  <c:v>5.1900000000000002E-2</c:v>
                </c:pt>
                <c:pt idx="2">
                  <c:v>8.7100000000000011E-2</c:v>
                </c:pt>
                <c:pt idx="3">
                  <c:v>0.17199999999999999</c:v>
                </c:pt>
                <c:pt idx="4">
                  <c:v>0.32400000000000001</c:v>
                </c:pt>
                <c:pt idx="5">
                  <c:v>0.50600000000000001</c:v>
                </c:pt>
                <c:pt idx="6">
                  <c:v>0.66299999999999992</c:v>
                </c:pt>
                <c:pt idx="7">
                  <c:v>0.73499999999999999</c:v>
                </c:pt>
                <c:pt idx="8">
                  <c:v>0.80400000000000005</c:v>
                </c:pt>
              </c:numCache>
            </c:numRef>
          </c:xVal>
          <c:yVal>
            <c:numRef>
              <c:f>EtOHWater気液平衡!$G$4:$G$12</c:f>
              <c:numCache>
                <c:formatCode>General</c:formatCode>
                <c:ptCount val="9"/>
                <c:pt idx="0">
                  <c:v>0.18467874347132235</c:v>
                </c:pt>
                <c:pt idx="1">
                  <c:v>0.31997043764568717</c:v>
                </c:pt>
                <c:pt idx="2">
                  <c:v>0.4080228099054507</c:v>
                </c:pt>
                <c:pt idx="3">
                  <c:v>0.50339312111030277</c:v>
                </c:pt>
                <c:pt idx="4">
                  <c:v>0.58029769380681506</c:v>
                </c:pt>
                <c:pt idx="5">
                  <c:v>0.67058227819887295</c:v>
                </c:pt>
                <c:pt idx="6">
                  <c:v>0.73266453512836827</c:v>
                </c:pt>
                <c:pt idx="7">
                  <c:v>0.76565747067145506</c:v>
                </c:pt>
                <c:pt idx="8">
                  <c:v>0.82042611867550652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158-4322-A6EB-A05AC8F0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889280"/>
        <c:axId val="1"/>
      </c:scatterChart>
      <c:valAx>
        <c:axId val="13068892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x</a:t>
                </a:r>
                <a:endParaRPr lang="ja-JP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inorUnit val="0.1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2218368426438876E-2"/>
              <c:y val="0.42300500444648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306889280"/>
        <c:crosses val="autoZero"/>
        <c:crossBetween val="midCat"/>
        <c:majorUnit val="0.2"/>
        <c:minorUnit val="0.1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>
              <a:noFill/>
            </a:ln>
          </c:spPr>
          <c:marker>
            <c:symbol val="plus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1"/>
            <c:trendlineLbl>
              <c:layout>
                <c:manualLayout>
                  <c:x val="0.1881294196023662"/>
                  <c:y val="-0.5325057897174617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ja-JP"/>
                </a:p>
              </c:txPr>
            </c:trendlineLbl>
          </c:trendline>
          <c:xVal>
            <c:numRef>
              <c:f>EtOHWater気液平衡!$A$4:$A$12</c:f>
              <c:numCache>
                <c:formatCode>General</c:formatCode>
                <c:ptCount val="9"/>
                <c:pt idx="0">
                  <c:v>2.2200000000000001E-2</c:v>
                </c:pt>
                <c:pt idx="1">
                  <c:v>5.1900000000000002E-2</c:v>
                </c:pt>
                <c:pt idx="2">
                  <c:v>8.7100000000000011E-2</c:v>
                </c:pt>
                <c:pt idx="3">
                  <c:v>0.17199999999999999</c:v>
                </c:pt>
                <c:pt idx="4">
                  <c:v>0.32400000000000001</c:v>
                </c:pt>
                <c:pt idx="5">
                  <c:v>0.50600000000000001</c:v>
                </c:pt>
                <c:pt idx="6">
                  <c:v>0.66299999999999992</c:v>
                </c:pt>
                <c:pt idx="7">
                  <c:v>0.73499999999999999</c:v>
                </c:pt>
                <c:pt idx="8">
                  <c:v>0.80400000000000005</c:v>
                </c:pt>
              </c:numCache>
            </c:numRef>
          </c:xVal>
          <c:yVal>
            <c:numRef>
              <c:f>EtOHWater気液平衡!$E$4:$E$12</c:f>
              <c:numCache>
                <c:formatCode>General</c:formatCode>
                <c:ptCount val="9"/>
                <c:pt idx="0">
                  <c:v>10.064346902184742</c:v>
                </c:pt>
                <c:pt idx="1">
                  <c:v>8.5178410997915002</c:v>
                </c:pt>
                <c:pt idx="2">
                  <c:v>7.1638195966554177</c:v>
                </c:pt>
                <c:pt idx="3">
                  <c:v>4.9112050739957729</c:v>
                </c:pt>
                <c:pt idx="4">
                  <c:v>2.9532414862527574</c:v>
                </c:pt>
                <c:pt idx="5">
                  <c:v>1.9036109459349158</c:v>
                </c:pt>
                <c:pt idx="6">
                  <c:v>1.3954333101722398</c:v>
                </c:pt>
                <c:pt idx="7">
                  <c:v>1.2490281827016516</c:v>
                </c:pt>
                <c:pt idx="8">
                  <c:v>1.073954551566491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B0-4199-972D-0BC146793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886784"/>
        <c:axId val="1"/>
      </c:scatterChart>
      <c:valAx>
        <c:axId val="130688678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x</a:t>
                </a:r>
                <a:endParaRPr lang="ja-JP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inorUnit val="0.1"/>
      </c:val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200"/>
                  <a:t>α</a:t>
                </a:r>
                <a:endParaRPr lang="ja-JP" sz="1200"/>
              </a:p>
            </c:rich>
          </c:tx>
          <c:layout>
            <c:manualLayout>
              <c:xMode val="edge"/>
              <c:yMode val="edge"/>
              <c:x val="1.2218450727718985E-2"/>
              <c:y val="0.423005231774805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306886784"/>
        <c:crosses val="autoZero"/>
        <c:crossBetween val="midCat"/>
        <c:majorUnit val="1"/>
        <c:minorUnit val="0.5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EtOHWater気液平衡!$A$3:$A$14</c:f>
              <c:numCache>
                <c:formatCode>General</c:formatCode>
                <c:ptCount val="12"/>
                <c:pt idx="0">
                  <c:v>0</c:v>
                </c:pt>
                <c:pt idx="1">
                  <c:v>2.2200000000000001E-2</c:v>
                </c:pt>
                <c:pt idx="2">
                  <c:v>5.1900000000000002E-2</c:v>
                </c:pt>
                <c:pt idx="3">
                  <c:v>8.7100000000000011E-2</c:v>
                </c:pt>
                <c:pt idx="4">
                  <c:v>0.17199999999999999</c:v>
                </c:pt>
                <c:pt idx="5">
                  <c:v>0.32400000000000001</c:v>
                </c:pt>
                <c:pt idx="6">
                  <c:v>0.50600000000000001</c:v>
                </c:pt>
                <c:pt idx="7">
                  <c:v>0.66299999999999992</c:v>
                </c:pt>
                <c:pt idx="8">
                  <c:v>0.73499999999999999</c:v>
                </c:pt>
                <c:pt idx="9">
                  <c:v>0.80400000000000005</c:v>
                </c:pt>
                <c:pt idx="10">
                  <c:v>0.91700000000000004</c:v>
                </c:pt>
                <c:pt idx="11">
                  <c:v>1</c:v>
                </c:pt>
              </c:numCache>
            </c:numRef>
          </c:xVal>
          <c:yVal>
            <c:numRef>
              <c:f>EtOHWater気液平衡!$B$3:$B$14</c:f>
              <c:numCache>
                <c:formatCode>General</c:formatCode>
                <c:ptCount val="12"/>
                <c:pt idx="0">
                  <c:v>0</c:v>
                </c:pt>
                <c:pt idx="1">
                  <c:v>0.18600000000000003</c:v>
                </c:pt>
                <c:pt idx="2">
                  <c:v>0.318</c:v>
                </c:pt>
                <c:pt idx="3">
                  <c:v>0.40600000000000003</c:v>
                </c:pt>
                <c:pt idx="4">
                  <c:v>0.505</c:v>
                </c:pt>
                <c:pt idx="5">
                  <c:v>0.58599999999999997</c:v>
                </c:pt>
                <c:pt idx="6">
                  <c:v>0.66099999999999992</c:v>
                </c:pt>
                <c:pt idx="7">
                  <c:v>0.73299999999999998</c:v>
                </c:pt>
                <c:pt idx="8">
                  <c:v>0.77599999999999991</c:v>
                </c:pt>
                <c:pt idx="9">
                  <c:v>0.81499999999999995</c:v>
                </c:pt>
                <c:pt idx="10">
                  <c:v>0.90599999999999992</c:v>
                </c:pt>
                <c:pt idx="1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C-4A86-B0AC-422397D88F85}"/>
            </c:ext>
          </c:extLst>
        </c:ser>
        <c:ser>
          <c:idx val="1"/>
          <c:order val="1"/>
          <c:spPr>
            <a:ln w="9525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EtOHWater気液平衡!$R$24:$R$32</c:f>
              <c:numCache>
                <c:formatCode>General</c:formatCode>
                <c:ptCount val="9"/>
                <c:pt idx="0">
                  <c:v>0.84799999999999998</c:v>
                </c:pt>
                <c:pt idx="1">
                  <c:v>0.80169999999999997</c:v>
                </c:pt>
                <c:pt idx="2">
                  <c:v>0.73899999999999999</c:v>
                </c:pt>
                <c:pt idx="3">
                  <c:v>0.67300000000000004</c:v>
                </c:pt>
                <c:pt idx="4">
                  <c:v>0.57299999999999995</c:v>
                </c:pt>
                <c:pt idx="5">
                  <c:v>0.45500000000000002</c:v>
                </c:pt>
                <c:pt idx="6">
                  <c:v>0.3695</c:v>
                </c:pt>
                <c:pt idx="7">
                  <c:v>0.16800000000000001</c:v>
                </c:pt>
                <c:pt idx="8">
                  <c:v>2.9000000000000001E-2</c:v>
                </c:pt>
              </c:numCache>
            </c:numRef>
          </c:xVal>
          <c:yVal>
            <c:numRef>
              <c:f>EtOHWater気液平衡!$S$24:$S$32</c:f>
              <c:numCache>
                <c:formatCode>General</c:formatCode>
                <c:ptCount val="9"/>
                <c:pt idx="0">
                  <c:v>0.85499999999999998</c:v>
                </c:pt>
                <c:pt idx="1">
                  <c:v>0.81899999999999995</c:v>
                </c:pt>
                <c:pt idx="2">
                  <c:v>0.77700000000000002</c:v>
                </c:pt>
                <c:pt idx="3">
                  <c:v>0.73799999999999999</c:v>
                </c:pt>
                <c:pt idx="4">
                  <c:v>0.68700000000000006</c:v>
                </c:pt>
                <c:pt idx="5">
                  <c:v>0.63800000000000001</c:v>
                </c:pt>
                <c:pt idx="6">
                  <c:v>0.60699999999999998</c:v>
                </c:pt>
                <c:pt idx="7">
                  <c:v>0.51100000000000001</c:v>
                </c:pt>
                <c:pt idx="8">
                  <c:v>0.22900000000000001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CC-4A86-B0AC-422397D88F85}"/>
            </c:ext>
          </c:extLst>
        </c:ser>
        <c:ser>
          <c:idx val="2"/>
          <c:order val="2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EtOHWater気液平衡!$R$1:$R$2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EtOHWater気液平衡!$S$1:$S$2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BCC-4A86-B0AC-422397D88F85}"/>
            </c:ext>
          </c:extLst>
        </c:ser>
        <c:ser>
          <c:idx val="3"/>
          <c:order val="3"/>
          <c:spPr>
            <a:ln w="9525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EtOHWater気液平衡!$T$24:$T$32</c:f>
              <c:numCache>
                <c:formatCode>General</c:formatCode>
                <c:ptCount val="9"/>
                <c:pt idx="0">
                  <c:v>0.91900000000000004</c:v>
                </c:pt>
                <c:pt idx="1">
                  <c:v>0.81</c:v>
                </c:pt>
                <c:pt idx="2">
                  <c:v>0.72899999999999998</c:v>
                </c:pt>
                <c:pt idx="3">
                  <c:v>0.54700000000000004</c:v>
                </c:pt>
                <c:pt idx="4">
                  <c:v>0.45</c:v>
                </c:pt>
                <c:pt idx="5">
                  <c:v>0.34300000000000003</c:v>
                </c:pt>
                <c:pt idx="6">
                  <c:v>0.22700000000000001</c:v>
                </c:pt>
                <c:pt idx="7">
                  <c:v>0.11700000000000001</c:v>
                </c:pt>
                <c:pt idx="8">
                  <c:v>2.5000000000000001E-2</c:v>
                </c:pt>
              </c:numCache>
            </c:numRef>
          </c:xVal>
          <c:yVal>
            <c:numRef>
              <c:f>EtOHWater気液平衡!$U$24:$U$32</c:f>
              <c:numCache>
                <c:formatCode>General</c:formatCode>
                <c:ptCount val="9"/>
                <c:pt idx="0">
                  <c:v>0.96199999999999997</c:v>
                </c:pt>
                <c:pt idx="1">
                  <c:v>0.90500000000000003</c:v>
                </c:pt>
                <c:pt idx="2">
                  <c:v>0.85799999999999998</c:v>
                </c:pt>
                <c:pt idx="3">
                  <c:v>0.72899999999999998</c:v>
                </c:pt>
                <c:pt idx="4">
                  <c:v>0.64700000000000002</c:v>
                </c:pt>
                <c:pt idx="5">
                  <c:v>0.53800000000000003</c:v>
                </c:pt>
                <c:pt idx="6">
                  <c:v>0.39500000000000002</c:v>
                </c:pt>
                <c:pt idx="7">
                  <c:v>0.22700000000000001</c:v>
                </c:pt>
                <c:pt idx="8">
                  <c:v>5.5E-2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BCC-4A86-B0AC-422397D88F85}"/>
            </c:ext>
          </c:extLst>
        </c:ser>
        <c:ser>
          <c:idx val="4"/>
          <c:order val="4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EtOHWater気液平衡!$V$25:$V$32</c:f>
              <c:numCache>
                <c:formatCode>General</c:formatCode>
                <c:ptCount val="8"/>
                <c:pt idx="0">
                  <c:v>0.82199999999999995</c:v>
                </c:pt>
                <c:pt idx="1">
                  <c:v>0.79600000000000004</c:v>
                </c:pt>
                <c:pt idx="2">
                  <c:v>0.73199999999999998</c:v>
                </c:pt>
                <c:pt idx="3">
                  <c:v>0.61</c:v>
                </c:pt>
                <c:pt idx="4">
                  <c:v>0.442</c:v>
                </c:pt>
                <c:pt idx="5">
                  <c:v>0.36599999999999999</c:v>
                </c:pt>
                <c:pt idx="6">
                  <c:v>0.187</c:v>
                </c:pt>
                <c:pt idx="7">
                  <c:v>2.9000000000000001E-2</c:v>
                </c:pt>
              </c:numCache>
            </c:numRef>
          </c:xVal>
          <c:yVal>
            <c:numRef>
              <c:f>EtOHWater気液平衡!$W$25:$W$32</c:f>
              <c:numCache>
                <c:formatCode>General</c:formatCode>
                <c:ptCount val="8"/>
                <c:pt idx="0">
                  <c:v>0.83599999999999997</c:v>
                </c:pt>
                <c:pt idx="1">
                  <c:v>0.81699999999999995</c:v>
                </c:pt>
                <c:pt idx="2">
                  <c:v>0.77500000000000002</c:v>
                </c:pt>
                <c:pt idx="3">
                  <c:v>0.70499999999999996</c:v>
                </c:pt>
                <c:pt idx="4">
                  <c:v>0.624</c:v>
                </c:pt>
                <c:pt idx="5">
                  <c:v>0.59199999999999997</c:v>
                </c:pt>
                <c:pt idx="6">
                  <c:v>0.51500000000000001</c:v>
                </c:pt>
                <c:pt idx="7">
                  <c:v>0.25800000000000001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BCC-4A86-B0AC-422397D88F85}"/>
            </c:ext>
          </c:extLst>
        </c:ser>
        <c:ser>
          <c:idx val="5"/>
          <c:order val="5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EtOHWater気液平衡!$X$25:$X$32</c:f>
              <c:numCache>
                <c:formatCode>General</c:formatCode>
                <c:ptCount val="8"/>
                <c:pt idx="0">
                  <c:v>0.83599999999999997</c:v>
                </c:pt>
                <c:pt idx="1">
                  <c:v>0.8</c:v>
                </c:pt>
                <c:pt idx="2">
                  <c:v>0.7</c:v>
                </c:pt>
                <c:pt idx="3">
                  <c:v>0.57299999999999995</c:v>
                </c:pt>
                <c:pt idx="4">
                  <c:v>0.45700000000000002</c:v>
                </c:pt>
                <c:pt idx="5">
                  <c:v>0.36899999999999999</c:v>
                </c:pt>
                <c:pt idx="6">
                  <c:v>0.16600000000000001</c:v>
                </c:pt>
                <c:pt idx="7">
                  <c:v>2.9000000000000001E-2</c:v>
                </c:pt>
              </c:numCache>
            </c:numRef>
          </c:xVal>
          <c:yVal>
            <c:numRef>
              <c:f>EtOHWater気液平衡!$Y$25:$Y$32</c:f>
              <c:numCache>
                <c:formatCode>General</c:formatCode>
                <c:ptCount val="8"/>
                <c:pt idx="0">
                  <c:v>0.84199999999999997</c:v>
                </c:pt>
                <c:pt idx="1">
                  <c:v>0.82099999999999995</c:v>
                </c:pt>
                <c:pt idx="2">
                  <c:v>0.74980000000000002</c:v>
                </c:pt>
                <c:pt idx="3">
                  <c:v>0.68600000000000005</c:v>
                </c:pt>
                <c:pt idx="4">
                  <c:v>0.64</c:v>
                </c:pt>
                <c:pt idx="5">
                  <c:v>0.60899999999999999</c:v>
                </c:pt>
                <c:pt idx="6">
                  <c:v>0.51500000000000001</c:v>
                </c:pt>
                <c:pt idx="7">
                  <c:v>0.22600000000000001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CC-4A86-B0AC-422397D88F85}"/>
            </c:ext>
          </c:extLst>
        </c:ser>
        <c:ser>
          <c:idx val="6"/>
          <c:order val="6"/>
          <c:spPr>
            <a:ln w="952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EtOHWater気液平衡!$Z$24:$Z$32</c:f>
              <c:numCache>
                <c:formatCode>General</c:formatCode>
                <c:ptCount val="9"/>
                <c:pt idx="0">
                  <c:v>0.95599999999999996</c:v>
                </c:pt>
                <c:pt idx="1">
                  <c:v>0.91600000000000004</c:v>
                </c:pt>
                <c:pt idx="2">
                  <c:v>0.81799999999999995</c:v>
                </c:pt>
                <c:pt idx="3">
                  <c:v>0.7</c:v>
                </c:pt>
                <c:pt idx="4">
                  <c:v>0.57999999999999996</c:v>
                </c:pt>
                <c:pt idx="5">
                  <c:v>0.44</c:v>
                </c:pt>
                <c:pt idx="6">
                  <c:v>0.30499999999999999</c:v>
                </c:pt>
                <c:pt idx="7">
                  <c:v>0.16200000000000001</c:v>
                </c:pt>
                <c:pt idx="8">
                  <c:v>2.6700000000000002E-2</c:v>
                </c:pt>
              </c:numCache>
            </c:numRef>
          </c:xVal>
          <c:yVal>
            <c:numRef>
              <c:f>EtOHWater気液平衡!$AA$24:$AA$32</c:f>
              <c:numCache>
                <c:formatCode>General</c:formatCode>
                <c:ptCount val="9"/>
                <c:pt idx="0">
                  <c:v>0.97</c:v>
                </c:pt>
                <c:pt idx="1">
                  <c:v>0.94199999999999995</c:v>
                </c:pt>
                <c:pt idx="2">
                  <c:v>0.873</c:v>
                </c:pt>
                <c:pt idx="3">
                  <c:v>0.79</c:v>
                </c:pt>
                <c:pt idx="4">
                  <c:v>0.69969999999999999</c:v>
                </c:pt>
                <c:pt idx="5">
                  <c:v>0.59899999999999998</c:v>
                </c:pt>
                <c:pt idx="6">
                  <c:v>0.50700000000000001</c:v>
                </c:pt>
                <c:pt idx="7">
                  <c:v>0.41299999999999998</c:v>
                </c:pt>
                <c:pt idx="8">
                  <c:v>0.215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DF-4E19-B0A6-196451AD3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889280"/>
        <c:axId val="1"/>
      </c:scatterChart>
      <c:valAx>
        <c:axId val="1306889280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/>
                  <a:t>x</a:t>
                </a:r>
                <a:endParaRPr lang="ja-JP" sz="1200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inorUnit val="0.1"/>
      </c:valAx>
      <c:valAx>
        <c:axId val="1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/>
                  <a:t>y</a:t>
                </a:r>
                <a:endParaRPr lang="ja-JP" sz="1200"/>
              </a:p>
            </c:rich>
          </c:tx>
          <c:layout>
            <c:manualLayout>
              <c:xMode val="edge"/>
              <c:yMode val="edge"/>
              <c:x val="1.2218368426438876E-2"/>
              <c:y val="0.42300500444648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306889280"/>
        <c:crosses val="autoZero"/>
        <c:crossBetween val="midCat"/>
        <c:majorUnit val="0.2"/>
        <c:minorUnit val="0.1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00021373941756"/>
          <c:y val="5.0179387108629833E-2"/>
          <c:w val="0.75566332014757309"/>
          <c:h val="0.7697346736544239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xw指定!$K$2:$K$19</c:f>
              <c:numCache>
                <c:formatCode>0.000_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0.15003817006582446</c:v>
                </c:pt>
                <c:pt idx="3">
                  <c:v>0.15003817006582446</c:v>
                </c:pt>
                <c:pt idx="4">
                  <c:v>0.30584242965010844</c:v>
                </c:pt>
                <c:pt idx="5">
                  <c:v>0.30584242965010844</c:v>
                </c:pt>
                <c:pt idx="6">
                  <c:v>0.44238542503841111</c:v>
                </c:pt>
                <c:pt idx="7">
                  <c:v>0.44238542503841111</c:v>
                </c:pt>
                <c:pt idx="8">
                  <c:v>0.5558979205187996</c:v>
                </c:pt>
                <c:pt idx="9">
                  <c:v>0.5558979205187996</c:v>
                </c:pt>
                <c:pt idx="10">
                  <c:v>0.64339881672183397</c:v>
                </c:pt>
                <c:pt idx="11">
                  <c:v>0.64339881672183397</c:v>
                </c:pt>
                <c:pt idx="12">
                  <c:v>0.69857951859934331</c:v>
                </c:pt>
                <c:pt idx="13">
                  <c:v>0.69857951859934331</c:v>
                </c:pt>
                <c:pt idx="14">
                  <c:v>0.73486613830159664</c:v>
                </c:pt>
                <c:pt idx="15">
                  <c:v>0.73486613830159664</c:v>
                </c:pt>
                <c:pt idx="16">
                  <c:v>0.76557952757634262</c:v>
                </c:pt>
                <c:pt idx="17">
                  <c:v>0.76557952757634262</c:v>
                </c:pt>
              </c:numCache>
            </c:numRef>
          </c:xVal>
          <c:yVal>
            <c:numRef>
              <c:f>xw指定!$L$2:$L$19</c:f>
              <c:numCache>
                <c:formatCode>General</c:formatCode>
                <c:ptCount val="18"/>
                <c:pt idx="0">
                  <c:v>0</c:v>
                </c:pt>
                <c:pt idx="1">
                  <c:v>0.22879742186981536</c:v>
                </c:pt>
                <c:pt idx="2">
                  <c:v>0.22879742186981536</c:v>
                </c:pt>
                <c:pt idx="3">
                  <c:v>0.48682196076740469</c:v>
                </c:pt>
                <c:pt idx="4">
                  <c:v>0.48682196076740469</c:v>
                </c:pt>
                <c:pt idx="5">
                  <c:v>0.57166435782165292</c:v>
                </c:pt>
                <c:pt idx="6">
                  <c:v>0.57166435782165292</c:v>
                </c:pt>
                <c:pt idx="7">
                  <c:v>0.63977119254405446</c:v>
                </c:pt>
                <c:pt idx="8">
                  <c:v>0.63977119254405446</c:v>
                </c:pt>
                <c:pt idx="9">
                  <c:v>0.69227121009513481</c:v>
                </c:pt>
                <c:pt idx="10">
                  <c:v>0.69227121009513481</c:v>
                </c:pt>
                <c:pt idx="11">
                  <c:v>0.72538053475719477</c:v>
                </c:pt>
                <c:pt idx="12">
                  <c:v>0.72538053475719477</c:v>
                </c:pt>
                <c:pt idx="13">
                  <c:v>0.74715201521016095</c:v>
                </c:pt>
                <c:pt idx="14">
                  <c:v>0.74715201521016095</c:v>
                </c:pt>
                <c:pt idx="15">
                  <c:v>0.7655792514697396</c:v>
                </c:pt>
                <c:pt idx="16">
                  <c:v>0.7655792514697396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8B-4BF4-99AD-A7A2F927FCD7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xw指定!$K$21:$K$22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xw指定!$L$21:$L$22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8B-4BF4-99AD-A7A2F927FCD7}"/>
            </c:ext>
          </c:extLst>
        </c:ser>
        <c:ser>
          <c:idx val="2"/>
          <c:order val="2"/>
          <c:spPr>
            <a:ln w="952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xw指定!$K$25:$K$39</c:f>
              <c:numCache>
                <c:formatCode>General</c:formatCode>
                <c:ptCount val="15"/>
                <c:pt idx="0">
                  <c:v>0.89</c:v>
                </c:pt>
                <c:pt idx="1">
                  <c:v>0.80400000000000005</c:v>
                </c:pt>
                <c:pt idx="2" formatCode="0.000_ ">
                  <c:v>0.73</c:v>
                </c:pt>
                <c:pt idx="3">
                  <c:v>0.6</c:v>
                </c:pt>
                <c:pt idx="4" formatCode="0.000_ ">
                  <c:v>0.5</c:v>
                </c:pt>
                <c:pt idx="5">
                  <c:v>0.3</c:v>
                </c:pt>
                <c:pt idx="6" formatCode="0.000_ ">
                  <c:v>0.25</c:v>
                </c:pt>
                <c:pt idx="7">
                  <c:v>0.2</c:v>
                </c:pt>
                <c:pt idx="8" formatCode="0.000_ ">
                  <c:v>0.15</c:v>
                </c:pt>
                <c:pt idx="9">
                  <c:v>0.1</c:v>
                </c:pt>
                <c:pt idx="10" formatCode="0.000_ ">
                  <c:v>7.0000000000000007E-2</c:v>
                </c:pt>
                <c:pt idx="11">
                  <c:v>0.05</c:v>
                </c:pt>
                <c:pt idx="12" formatCode="0.000_ ">
                  <c:v>0.02</c:v>
                </c:pt>
                <c:pt idx="13">
                  <c:v>0.01</c:v>
                </c:pt>
                <c:pt idx="14">
                  <c:v>0</c:v>
                </c:pt>
              </c:numCache>
            </c:numRef>
          </c:xVal>
          <c:yVal>
            <c:numRef>
              <c:f>xw指定!$M$25:$M$39</c:f>
              <c:numCache>
                <c:formatCode>General</c:formatCode>
                <c:ptCount val="15"/>
                <c:pt idx="0">
                  <c:v>0.89</c:v>
                </c:pt>
                <c:pt idx="1">
                  <c:v>0.81499999999999995</c:v>
                </c:pt>
                <c:pt idx="2">
                  <c:v>0.76279482955254485</c:v>
                </c:pt>
                <c:pt idx="3">
                  <c:v>0.7094822371513223</c:v>
                </c:pt>
                <c:pt idx="4">
                  <c:v>0.66781064376221033</c:v>
                </c:pt>
                <c:pt idx="5">
                  <c:v>0.56892115620230643</c:v>
                </c:pt>
                <c:pt idx="6">
                  <c:v>0.54571193771426729</c:v>
                </c:pt>
                <c:pt idx="7">
                  <c:v>0.52057962766794807</c:v>
                </c:pt>
                <c:pt idx="8">
                  <c:v>0.48678996307400185</c:v>
                </c:pt>
                <c:pt idx="9">
                  <c:v>0.42988903753603169</c:v>
                </c:pt>
                <c:pt idx="10">
                  <c:v>0.37160504125407229</c:v>
                </c:pt>
                <c:pt idx="11">
                  <c:v>0.31351855919250626</c:v>
                </c:pt>
                <c:pt idx="12">
                  <c:v>0.17072663562681839</c:v>
                </c:pt>
                <c:pt idx="13">
                  <c:v>9.6795244535290564E-2</c:v>
                </c:pt>
                <c:pt idx="1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48B-4BF4-99AD-A7A2F927FCD7}"/>
            </c:ext>
          </c:extLst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xw指定!$K$41:$K$43</c:f>
              <c:numCache>
                <c:formatCode>0.000_ </c:formatCode>
                <c:ptCount val="3"/>
                <c:pt idx="0">
                  <c:v>0.03</c:v>
                </c:pt>
                <c:pt idx="1">
                  <c:v>0.30860511810591434</c:v>
                </c:pt>
                <c:pt idx="2">
                  <c:v>0.76557952757634262</c:v>
                </c:pt>
              </c:numCache>
            </c:numRef>
          </c:xVal>
          <c:yVal>
            <c:numRef>
              <c:f>xw指定!$L$41:$L$43</c:f>
              <c:numCache>
                <c:formatCode>0.000_ </c:formatCode>
                <c:ptCount val="3"/>
                <c:pt idx="0">
                  <c:v>0.03</c:v>
                </c:pt>
                <c:pt idx="1">
                  <c:v>0.49139488189408564</c:v>
                </c:pt>
                <c:pt idx="2">
                  <c:v>0.76557952757634262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8B-4BF4-99AD-A7A2F927FCD7}"/>
            </c:ext>
          </c:extLst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xw指定!$K$45:$K$47</c:f>
              <c:numCache>
                <c:formatCode>General</c:formatCode>
                <c:ptCount val="3"/>
                <c:pt idx="0" formatCode="0.000_ ">
                  <c:v>0.30860511810591434</c:v>
                </c:pt>
                <c:pt idx="1">
                  <c:v>0.4</c:v>
                </c:pt>
                <c:pt idx="2">
                  <c:v>0.4</c:v>
                </c:pt>
              </c:numCache>
            </c:numRef>
          </c:xVal>
          <c:yVal>
            <c:numRef>
              <c:f>xw指定!$L$45:$L$47</c:f>
              <c:numCache>
                <c:formatCode>General</c:formatCode>
                <c:ptCount val="3"/>
                <c:pt idx="0" formatCode="0.000_ ">
                  <c:v>0.49139488189408564</c:v>
                </c:pt>
                <c:pt idx="1">
                  <c:v>0.4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8B-4BF4-99AD-A7A2F927F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887200"/>
        <c:axId val="1"/>
      </c:scatterChart>
      <c:valAx>
        <c:axId val="1306887200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defRPr>
                </a:pPr>
                <a:r>
                  <a:rPr lang="en-US" altLang="ja-JP" sz="1200">
                    <a:latin typeface="Arial" panose="020B0604020202020204" pitchFamily="34" charset="0"/>
                    <a:cs typeface="Arial" panose="020B0604020202020204" pitchFamily="34" charset="0"/>
                  </a:rPr>
                  <a:t>x</a:t>
                </a:r>
              </a:p>
            </c:rich>
          </c:tx>
          <c:layout>
            <c:manualLayout>
              <c:xMode val="edge"/>
              <c:yMode val="edge"/>
              <c:x val="0.54560154831653218"/>
              <c:y val="0.8969864975500252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crossBetween val="midCat"/>
        <c:minorUnit val="0.1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defRPr>
                </a:pPr>
                <a:r>
                  <a:rPr lang="en-US" altLang="ja-JP" sz="1200">
                    <a:latin typeface="Arial" panose="020B0604020202020204" pitchFamily="34" charset="0"/>
                    <a:cs typeface="Arial" panose="020B0604020202020204" pitchFamily="34" charset="0"/>
                  </a:rPr>
                  <a:t>y</a:t>
                </a:r>
              </a:p>
            </c:rich>
          </c:tx>
          <c:layout>
            <c:manualLayout>
              <c:xMode val="edge"/>
              <c:yMode val="edge"/>
              <c:x val="1.7918487840085737E-2"/>
              <c:y val="0.42638143333810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306887200"/>
        <c:crosses val="autoZero"/>
        <c:crossBetween val="midCat"/>
        <c:majorUnit val="0.2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384149</xdr:colOff>
      <xdr:row>21</xdr:row>
      <xdr:rowOff>27743</xdr:rowOff>
    </xdr:from>
    <xdr:to>
      <xdr:col>8</xdr:col>
      <xdr:colOff>4948</xdr:colOff>
      <xdr:row>39</xdr:row>
      <xdr:rowOff>119270</xdr:rowOff>
    </xdr:to>
    <xdr:graphicFrame macro="">
      <xdr:nvGraphicFramePr>
        <xdr:cNvPr id="1109" name="グラフ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300557</xdr:colOff>
      <xdr:row>1</xdr:row>
      <xdr:rowOff>49480</xdr:rowOff>
    </xdr:from>
    <xdr:to>
      <xdr:col>12</xdr:col>
      <xdr:colOff>65460</xdr:colOff>
      <xdr:row>14</xdr:row>
      <xdr:rowOff>121747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2343" y="204107"/>
          <a:ext cx="3197614" cy="2082413"/>
        </a:xfrm>
        <a:prstGeom prst="rect">
          <a:avLst/>
        </a:prstGeom>
      </xdr:spPr>
    </xdr:pic>
    <xdr:clientData/>
  </xdr:twoCellAnchor>
  <xdr:twoCellAnchor editAs="oneCell">
    <xdr:from>
      <xdr:col>12</xdr:col>
      <xdr:colOff>154626</xdr:colOff>
      <xdr:row>0</xdr:row>
      <xdr:rowOff>0</xdr:rowOff>
    </xdr:from>
    <xdr:to>
      <xdr:col>15</xdr:col>
      <xdr:colOff>345440</xdr:colOff>
      <xdr:row>18</xdr:row>
      <xdr:rowOff>1162</xdr:rowOff>
    </xdr:to>
    <xdr:pic>
      <xdr:nvPicPr>
        <xdr:cNvPr id="5" name="図 4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89123" y="0"/>
          <a:ext cx="2250440" cy="278320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0.65301</cdr:x>
      <cdr:y>0.19298</cdr:y>
    </cdr:from>
    <cdr:to>
      <cdr:x>0.68178</cdr:x>
      <cdr:y>0.26369</cdr:y>
    </cdr:to>
    <cdr:sp macro="" textlink="">
      <cdr:nvSpPr>
        <cdr:cNvPr id="30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385" y="550863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0.69321</cdr:x>
      <cdr:y>0.72483</cdr:y>
    </cdr:from>
    <cdr:to>
      <cdr:x>0.74392</cdr:x>
      <cdr:y>0.78813</cdr:y>
    </cdr:to>
    <cdr:sp macro="" textlink="">
      <cdr:nvSpPr>
        <cdr:cNvPr id="307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4751" y="2069041"/>
          <a:ext cx="156902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x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D</a:t>
          </a:r>
        </a:p>
      </cdr:txBody>
    </cdr:sp>
  </cdr:relSizeAnchor>
  <cdr:relSizeAnchor xmlns:cdr="http://schemas.openxmlformats.org/drawingml/2006/chartDrawing">
    <cdr:from>
      <cdr:x>0.2602</cdr:x>
      <cdr:y>0.74449</cdr:y>
    </cdr:from>
    <cdr:to>
      <cdr:x>0.31767</cdr:x>
      <cdr:y>0.80779</cdr:y>
    </cdr:to>
    <cdr:sp macro="" textlink="">
      <cdr:nvSpPr>
        <cdr:cNvPr id="3075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5043" y="2125161"/>
          <a:ext cx="177806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x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W</a:t>
          </a:r>
        </a:p>
      </cdr:txBody>
    </cdr:sp>
  </cdr:relSizeAnchor>
  <cdr:relSizeAnchor xmlns:cdr="http://schemas.openxmlformats.org/drawingml/2006/chartDrawing">
    <cdr:from>
      <cdr:x>0.51964</cdr:x>
      <cdr:y>0.73607</cdr:y>
    </cdr:from>
    <cdr:to>
      <cdr:x>0.56697</cdr:x>
      <cdr:y>0.79937</cdr:y>
    </cdr:to>
    <cdr:sp macro="" textlink="">
      <cdr:nvSpPr>
        <cdr:cNvPr id="307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7736" y="2101126"/>
          <a:ext cx="146450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z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F</a:t>
          </a:r>
        </a:p>
      </cdr:txBody>
    </cdr:sp>
  </cdr:relSizeAnchor>
  <cdr:relSizeAnchor xmlns:cdr="http://schemas.openxmlformats.org/drawingml/2006/chartDrawing">
    <cdr:from>
      <cdr:x>0.60777</cdr:x>
      <cdr:y>0.21777</cdr:y>
    </cdr:from>
    <cdr:to>
      <cdr:x>0.67926</cdr:x>
      <cdr:y>0.28841</cdr:y>
    </cdr:to>
    <cdr:sp macro="" textlink="">
      <cdr:nvSpPr>
        <cdr:cNvPr id="3077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2009774" y="626412"/>
          <a:ext cx="238559" cy="201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0.53736</cdr:x>
      <cdr:y>0.24543</cdr:y>
    </cdr:from>
    <cdr:to>
      <cdr:x>0.56613</cdr:x>
      <cdr:y>0.31614</cdr:y>
    </cdr:to>
    <cdr:sp macro="" textlink="">
      <cdr:nvSpPr>
        <cdr:cNvPr id="3078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2560" y="700585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0.4749</cdr:x>
      <cdr:y>0.28377</cdr:y>
    </cdr:from>
    <cdr:to>
      <cdr:x>0.50367</cdr:x>
      <cdr:y>0.35448</cdr:y>
    </cdr:to>
    <cdr:sp macro="" textlink="">
      <cdr:nvSpPr>
        <cdr:cNvPr id="3079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9313" y="810027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0.40833</cdr:x>
      <cdr:y>0.31569</cdr:y>
    </cdr:from>
    <cdr:to>
      <cdr:x>0.4371</cdr:x>
      <cdr:y>0.3864</cdr:y>
    </cdr:to>
    <cdr:sp macro="" textlink="">
      <cdr:nvSpPr>
        <cdr:cNvPr id="3080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3349" y="901143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0.33746</cdr:x>
      <cdr:y>0.35631</cdr:y>
    </cdr:from>
    <cdr:to>
      <cdr:x>0.3688</cdr:x>
      <cdr:y>0.41961</cdr:y>
    </cdr:to>
    <cdr:sp macro="" textlink="">
      <cdr:nvSpPr>
        <cdr:cNvPr id="3081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4081" y="1017094"/>
          <a:ext cx="96950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8</a:t>
          </a:r>
          <a:endParaRPr lang="ja-JP" altLang="en-US" sz="11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0.21077</cdr:x>
      <cdr:y>0.48278</cdr:y>
    </cdr:from>
    <cdr:to>
      <cdr:x>0.24211</cdr:x>
      <cdr:y>0.54608</cdr:y>
    </cdr:to>
    <cdr:sp macro="" textlink="">
      <cdr:nvSpPr>
        <cdr:cNvPr id="3082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110" y="1378105"/>
          <a:ext cx="96950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9</a:t>
          </a:r>
          <a:endParaRPr lang="ja-JP" altLang="en-US" sz="11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0.69908</cdr:x>
      <cdr:y>0.17148</cdr:y>
    </cdr:from>
    <cdr:to>
      <cdr:x>0.72785</cdr:x>
      <cdr:y>0.24219</cdr:y>
    </cdr:to>
    <cdr:sp macro="" textlink="">
      <cdr:nvSpPr>
        <cdr:cNvPr id="3083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2919" y="489489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15903</xdr:colOff>
      <xdr:row>19</xdr:row>
      <xdr:rowOff>71562</xdr:rowOff>
    </xdr:from>
    <xdr:to>
      <xdr:col>6</xdr:col>
      <xdr:colOff>166977</xdr:colOff>
      <xdr:row>37</xdr:row>
      <xdr:rowOff>55659</xdr:rowOff>
    </xdr:to>
    <xdr:graphicFrame macro="">
      <xdr:nvGraphicFramePr>
        <xdr:cNvPr id="92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500932</xdr:colOff>
      <xdr:row>0</xdr:row>
      <xdr:rowOff>0</xdr:rowOff>
    </xdr:from>
    <xdr:to>
      <xdr:col>14</xdr:col>
      <xdr:colOff>413468</xdr:colOff>
      <xdr:row>16</xdr:row>
      <xdr:rowOff>7951</xdr:rowOff>
    </xdr:to>
    <xdr:graphicFrame macro="">
      <xdr:nvGraphicFramePr>
        <xdr:cNvPr id="926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291532</xdr:colOff>
      <xdr:row>17</xdr:row>
      <xdr:rowOff>0</xdr:rowOff>
    </xdr:from>
    <xdr:to>
      <xdr:col>15</xdr:col>
      <xdr:colOff>92750</xdr:colOff>
      <xdr:row>34</xdr:row>
      <xdr:rowOff>151075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0.33221</cdr:x>
      <cdr:y>0.70847</cdr:y>
    </cdr:from>
    <cdr:to>
      <cdr:x>0.6757</cdr:x>
      <cdr:y>0.79911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69273" y="2147704"/>
          <a:ext cx="1208942" cy="274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/>
            <a:t>気液平衡データ</a:t>
          </a:r>
        </a:p>
      </cdr:txBody>
    </cdr:sp>
  </cdr:relSizeAnchor>
  <cdr:relSizeAnchor xmlns:cdr="http://schemas.openxmlformats.org/drawingml/2006/chartDrawing">
    <cdr:from>
      <cdr:x>0.25155</cdr:x>
      <cdr:y>0.01813</cdr:y>
    </cdr:from>
    <cdr:to>
      <cdr:x>0.5521</cdr:x>
      <cdr:y>0.09366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885354" y="54950"/>
          <a:ext cx="1057825" cy="22896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/>
            <a:t>エタノール</a:t>
          </a:r>
          <a:r>
            <a:rPr lang="en-US" altLang="ja-JP" sz="1000"/>
            <a:t>/</a:t>
          </a:r>
          <a:r>
            <a:rPr lang="ja-JP" altLang="en-US" sz="1000"/>
            <a:t>水系</a:t>
          </a:r>
        </a:p>
      </cdr:txBody>
    </cdr:sp>
  </cdr:relSizeAnchor>
  <cdr:relSizeAnchor xmlns:cdr="http://schemas.openxmlformats.org/drawingml/2006/chartDrawing">
    <cdr:from>
      <cdr:x>0.193</cdr:x>
      <cdr:y>0.67977</cdr:y>
    </cdr:from>
    <cdr:to>
      <cdr:x>0.35433</cdr:x>
      <cdr:y>0.74019</cdr:y>
    </cdr:to>
    <cdr:cxnSp macro="">
      <cdr:nvCxnSpPr>
        <cdr:cNvPr id="5" name="直線コネクタ 4"/>
        <cdr:cNvCxnSpPr/>
      </cdr:nvCxnSpPr>
      <cdr:spPr>
        <a:xfrm xmlns:a="http://schemas.openxmlformats.org/drawingml/2006/main">
          <a:off x="679285" y="2060697"/>
          <a:ext cx="567837" cy="18317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0.28668</cdr:x>
      <cdr:y>0.60575</cdr:y>
    </cdr:from>
    <cdr:to>
      <cdr:x>0.44801</cdr:x>
      <cdr:y>0.66617</cdr:y>
    </cdr:to>
    <cdr:cxnSp macro="">
      <cdr:nvCxnSpPr>
        <cdr:cNvPr id="6" name="直線コネクタ 5"/>
        <cdr:cNvCxnSpPr/>
      </cdr:nvCxnSpPr>
      <cdr:spPr>
        <a:xfrm xmlns:a="http://schemas.openxmlformats.org/drawingml/2006/main">
          <a:off x="1008996" y="1836310"/>
          <a:ext cx="567837" cy="18317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0.4337</cdr:x>
      <cdr:y>0.63143</cdr:y>
    </cdr:from>
    <cdr:to>
      <cdr:x>0.68221</cdr:x>
      <cdr:y>0.69941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526460" y="1914159"/>
          <a:ext cx="874653" cy="206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Raoult's law</a:t>
          </a:r>
          <a:endParaRPr lang="ja-JP" alt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0.50136</cdr:x>
      <cdr:y>0.55137</cdr:y>
    </cdr:from>
    <cdr:to>
      <cdr:x>0.6744</cdr:x>
      <cdr:y>0.61934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764586" y="1671455"/>
          <a:ext cx="609052" cy="206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ASOG</a:t>
          </a:r>
          <a:endParaRPr lang="ja-JP" alt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0.34132</cdr:x>
      <cdr:y>0.47433</cdr:y>
    </cdr:from>
    <cdr:to>
      <cdr:x>0.51957</cdr:x>
      <cdr:y>0.56496</cdr:y>
    </cdr:to>
    <cdr:cxnSp macro="">
      <cdr:nvCxnSpPr>
        <cdr:cNvPr id="9" name="直線コネクタ 8"/>
        <cdr:cNvCxnSpPr/>
      </cdr:nvCxnSpPr>
      <cdr:spPr>
        <a:xfrm xmlns:a="http://schemas.openxmlformats.org/drawingml/2006/main">
          <a:off x="1201328" y="1437909"/>
          <a:ext cx="627369" cy="27475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0.46883</cdr:x>
      <cdr:y>0.34593</cdr:y>
    </cdr:from>
    <cdr:to>
      <cdr:x>0.64708</cdr:x>
      <cdr:y>0.43656</cdr:y>
    </cdr:to>
    <cdr:cxnSp macro="">
      <cdr:nvCxnSpPr>
        <cdr:cNvPr id="11" name="直線コネクタ 10"/>
        <cdr:cNvCxnSpPr/>
      </cdr:nvCxnSpPr>
      <cdr:spPr>
        <a:xfrm xmlns:a="http://schemas.openxmlformats.org/drawingml/2006/main">
          <a:off x="1650102" y="1048666"/>
          <a:ext cx="627369" cy="27475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0.62626</cdr:x>
      <cdr:y>0.42297</cdr:y>
    </cdr:from>
    <cdr:to>
      <cdr:x>0.7993</cdr:x>
      <cdr:y>0.49094</cdr:y>
    </cdr:to>
    <cdr:sp macro="" textlink="">
      <cdr:nvSpPr>
        <cdr:cNvPr id="12" name="テキスト ボックス 11"/>
        <cdr:cNvSpPr txBox="1"/>
      </cdr:nvSpPr>
      <cdr:spPr>
        <a:xfrm xmlns:a="http://schemas.openxmlformats.org/drawingml/2006/main">
          <a:off x="2204201" y="1282213"/>
          <a:ext cx="609052" cy="206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NRTL</a:t>
          </a:r>
          <a:endParaRPr lang="ja-JP" alt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0.53648</cdr:x>
      <cdr:y>0.33233</cdr:y>
    </cdr:from>
    <cdr:to>
      <cdr:x>0.69131</cdr:x>
      <cdr:y>0.37765</cdr:y>
    </cdr:to>
    <cdr:cxnSp macro="">
      <cdr:nvCxnSpPr>
        <cdr:cNvPr id="13" name="直線コネクタ 12"/>
        <cdr:cNvCxnSpPr/>
      </cdr:nvCxnSpPr>
      <cdr:spPr>
        <a:xfrm xmlns:a="http://schemas.openxmlformats.org/drawingml/2006/main">
          <a:off x="1888227" y="1007452"/>
          <a:ext cx="544941" cy="13737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0.6796</cdr:x>
      <cdr:y>0.33988</cdr:y>
    </cdr:from>
    <cdr:to>
      <cdr:x>0.85265</cdr:x>
      <cdr:y>0.40786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2391953" y="1030350"/>
          <a:ext cx="609052" cy="206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UNIFAC</a:t>
          </a:r>
          <a:endParaRPr lang="ja-JP" alt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0.68351</cdr:x>
      <cdr:y>0.25831</cdr:y>
    </cdr:from>
    <cdr:to>
      <cdr:x>0.75897</cdr:x>
      <cdr:y>0.29608</cdr:y>
    </cdr:to>
    <cdr:cxnSp macro="">
      <cdr:nvCxnSpPr>
        <cdr:cNvPr id="16" name="直線コネクタ 15"/>
        <cdr:cNvCxnSpPr/>
      </cdr:nvCxnSpPr>
      <cdr:spPr>
        <a:xfrm xmlns:a="http://schemas.openxmlformats.org/drawingml/2006/main">
          <a:off x="2405691" y="783065"/>
          <a:ext cx="265602" cy="1144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0.74206</cdr:x>
      <cdr:y>0.26436</cdr:y>
    </cdr:from>
    <cdr:to>
      <cdr:x>0.94112</cdr:x>
      <cdr:y>0.33082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2611761" y="801385"/>
          <a:ext cx="700638" cy="201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Van Laar</a:t>
          </a:r>
          <a:endParaRPr lang="ja-JP" alt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591968</xdr:colOff>
      <xdr:row>1</xdr:row>
      <xdr:rowOff>67327</xdr:rowOff>
    </xdr:from>
    <xdr:to>
      <xdr:col>13</xdr:col>
      <xdr:colOff>491777</xdr:colOff>
      <xdr:row>20</xdr:row>
      <xdr:rowOff>25257</xdr:rowOff>
    </xdr:to>
    <xdr:graphicFrame macro="">
      <xdr:nvGraphicFramePr>
        <xdr:cNvPr id="2" name="グラフ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0.65301</cdr:x>
      <cdr:y>0.19298</cdr:y>
    </cdr:from>
    <cdr:to>
      <cdr:x>0.68178</cdr:x>
      <cdr:y>0.26369</cdr:y>
    </cdr:to>
    <cdr:sp macro="" textlink="">
      <cdr:nvSpPr>
        <cdr:cNvPr id="30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385" y="550863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0.69321</cdr:x>
      <cdr:y>0.72483</cdr:y>
    </cdr:from>
    <cdr:to>
      <cdr:x>0.74392</cdr:x>
      <cdr:y>0.78813</cdr:y>
    </cdr:to>
    <cdr:sp macro="" textlink="">
      <cdr:nvSpPr>
        <cdr:cNvPr id="307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4751" y="2069041"/>
          <a:ext cx="156902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x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D</a:t>
          </a:r>
        </a:p>
      </cdr:txBody>
    </cdr:sp>
  </cdr:relSizeAnchor>
  <cdr:relSizeAnchor xmlns:cdr="http://schemas.openxmlformats.org/drawingml/2006/chartDrawing">
    <cdr:from>
      <cdr:x>0.2602</cdr:x>
      <cdr:y>0.74449</cdr:y>
    </cdr:from>
    <cdr:to>
      <cdr:x>0.31767</cdr:x>
      <cdr:y>0.80779</cdr:y>
    </cdr:to>
    <cdr:sp macro="" textlink="">
      <cdr:nvSpPr>
        <cdr:cNvPr id="3075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5043" y="2125161"/>
          <a:ext cx="177806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x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W</a:t>
          </a:r>
        </a:p>
      </cdr:txBody>
    </cdr:sp>
  </cdr:relSizeAnchor>
  <cdr:relSizeAnchor xmlns:cdr="http://schemas.openxmlformats.org/drawingml/2006/chartDrawing">
    <cdr:from>
      <cdr:x>0.51964</cdr:x>
      <cdr:y>0.73607</cdr:y>
    </cdr:from>
    <cdr:to>
      <cdr:x>0.56697</cdr:x>
      <cdr:y>0.79937</cdr:y>
    </cdr:to>
    <cdr:sp macro="" textlink="">
      <cdr:nvSpPr>
        <cdr:cNvPr id="307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7736" y="2101126"/>
          <a:ext cx="146450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z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F</a:t>
          </a:r>
        </a:p>
      </cdr:txBody>
    </cdr:sp>
  </cdr:relSizeAnchor>
  <cdr:relSizeAnchor xmlns:cdr="http://schemas.openxmlformats.org/drawingml/2006/chartDrawing">
    <cdr:from>
      <cdr:x>0.60777</cdr:x>
      <cdr:y>0.21777</cdr:y>
    </cdr:from>
    <cdr:to>
      <cdr:x>0.67926</cdr:x>
      <cdr:y>0.28841</cdr:y>
    </cdr:to>
    <cdr:sp macro="" textlink="">
      <cdr:nvSpPr>
        <cdr:cNvPr id="3077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2009774" y="626412"/>
          <a:ext cx="238559" cy="201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0.53736</cdr:x>
      <cdr:y>0.24543</cdr:y>
    </cdr:from>
    <cdr:to>
      <cdr:x>0.56613</cdr:x>
      <cdr:y>0.31614</cdr:y>
    </cdr:to>
    <cdr:sp macro="" textlink="">
      <cdr:nvSpPr>
        <cdr:cNvPr id="3078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2560" y="700585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0.4749</cdr:x>
      <cdr:y>0.28377</cdr:y>
    </cdr:from>
    <cdr:to>
      <cdr:x>0.50367</cdr:x>
      <cdr:y>0.35448</cdr:y>
    </cdr:to>
    <cdr:sp macro="" textlink="">
      <cdr:nvSpPr>
        <cdr:cNvPr id="3079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9313" y="810027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0.40833</cdr:x>
      <cdr:y>0.31569</cdr:y>
    </cdr:from>
    <cdr:to>
      <cdr:x>0.4371</cdr:x>
      <cdr:y>0.3864</cdr:y>
    </cdr:to>
    <cdr:sp macro="" textlink="">
      <cdr:nvSpPr>
        <cdr:cNvPr id="3080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3349" y="901143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0.33746</cdr:x>
      <cdr:y>0.35631</cdr:y>
    </cdr:from>
    <cdr:to>
      <cdr:x>0.3688</cdr:x>
      <cdr:y>0.41961</cdr:y>
    </cdr:to>
    <cdr:sp macro="" textlink="">
      <cdr:nvSpPr>
        <cdr:cNvPr id="3081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4081" y="1017094"/>
          <a:ext cx="96950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8</a:t>
          </a:r>
          <a:endParaRPr lang="ja-JP" altLang="en-US" sz="11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0.21077</cdr:x>
      <cdr:y>0.48278</cdr:y>
    </cdr:from>
    <cdr:to>
      <cdr:x>0.24211</cdr:x>
      <cdr:y>0.54608</cdr:y>
    </cdr:to>
    <cdr:sp macro="" textlink="">
      <cdr:nvSpPr>
        <cdr:cNvPr id="3082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110" y="1378105"/>
          <a:ext cx="96950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9</a:t>
          </a:r>
          <a:endParaRPr lang="ja-JP" altLang="en-US" sz="11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0.69908</cdr:x>
      <cdr:y>0.17148</cdr:y>
    </cdr:from>
    <cdr:to>
      <cdr:x>0.72785</cdr:x>
      <cdr:y>0.24219</cdr:y>
    </cdr:to>
    <cdr:sp macro="" textlink="">
      <cdr:nvSpPr>
        <cdr:cNvPr id="3083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2919" y="489489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47"/>
  <sheetViews>
    <sheetView tabSelected="1" zoomScale="154" zoomScaleNormal="154" workbookViewId="0">
      <selection activeCell="I19" sqref="I19"/>
    </sheetView>
  </sheetViews>
  <sheetFormatPr defaultColWidth="12" defaultRowHeight="12" x14ac:dyDescent="0.15"/>
  <cols>
    <col min="1" max="1" width="4.85546875" style="4" customWidth="1"/>
    <col min="2" max="2" width="7.42578125" style="3" customWidth="1"/>
    <col min="3" max="3" width="6.140625" style="3" customWidth="1"/>
    <col min="4" max="4" width="7.28515625" style="3" customWidth="1"/>
    <col min="5" max="5" width="10.28515625" style="3" customWidth="1"/>
    <col min="6" max="6" width="17.42578125" style="3" customWidth="1"/>
    <col min="7" max="7" width="5.85546875" style="3" customWidth="1"/>
    <col min="8" max="16384" width="12" style="3"/>
  </cols>
  <sheetData>
    <row r="1" spans="1:12" x14ac:dyDescent="0.15">
      <c r="A1" s="4" t="s">
        <v>3</v>
      </c>
      <c r="B1" s="3">
        <v>1</v>
      </c>
      <c r="D1" s="1"/>
      <c r="E1" s="2"/>
      <c r="F1" s="4" t="s">
        <v>18</v>
      </c>
      <c r="G1" s="3">
        <f>B7/(B7+B2)</f>
        <v>0.5</v>
      </c>
      <c r="K1" s="3" t="s">
        <v>15</v>
      </c>
    </row>
    <row r="2" spans="1:12" x14ac:dyDescent="0.15">
      <c r="A2" s="4" t="s">
        <v>4</v>
      </c>
      <c r="B2" s="3">
        <f>1-B3</f>
        <v>0.5</v>
      </c>
      <c r="F2" s="4" t="s">
        <v>20</v>
      </c>
      <c r="G2" s="3">
        <f>B2/(B7+B2)</f>
        <v>0.5</v>
      </c>
      <c r="K2" s="7">
        <f>B17</f>
        <v>5.2883790649939234E-2</v>
      </c>
      <c r="L2" s="3">
        <v>0</v>
      </c>
    </row>
    <row r="3" spans="1:12" x14ac:dyDescent="0.15">
      <c r="A3" s="21" t="s">
        <v>13</v>
      </c>
      <c r="B3" s="22">
        <v>0.5</v>
      </c>
      <c r="F3" s="4" t="s">
        <v>22</v>
      </c>
      <c r="G3" s="3">
        <f>B7+B5*B1-B3</f>
        <v>0.5</v>
      </c>
      <c r="K3" s="7">
        <f>B17</f>
        <v>5.2883790649939234E-2</v>
      </c>
      <c r="L3" s="3">
        <f>D17</f>
        <v>0.32322303212293974</v>
      </c>
    </row>
    <row r="4" spans="1:12" x14ac:dyDescent="0.15">
      <c r="A4" s="1" t="s">
        <v>0</v>
      </c>
      <c r="B4" s="2">
        <v>0.4</v>
      </c>
      <c r="C4" s="2"/>
      <c r="F4" s="3" t="s">
        <v>19</v>
      </c>
      <c r="G4" s="8">
        <f>(B7+B5*B1)/G3</f>
        <v>2</v>
      </c>
      <c r="K4" s="7">
        <f>B16</f>
        <v>0.18805579418708762</v>
      </c>
      <c r="L4" s="3">
        <f>D17</f>
        <v>0.32322303212293974</v>
      </c>
    </row>
    <row r="5" spans="1:12" x14ac:dyDescent="0.15">
      <c r="A5" s="1" t="s">
        <v>5</v>
      </c>
      <c r="B5" s="2">
        <v>0.5</v>
      </c>
      <c r="C5" s="2"/>
      <c r="F5" s="4" t="s">
        <v>21</v>
      </c>
      <c r="G5" s="8">
        <f>B3/G3</f>
        <v>1</v>
      </c>
      <c r="K5" s="7">
        <f>B16</f>
        <v>0.18805579418708762</v>
      </c>
      <c r="L5" s="3">
        <f>D16</f>
        <v>0.51366380012699009</v>
      </c>
    </row>
    <row r="6" spans="1:12" x14ac:dyDescent="0.15">
      <c r="A6" s="20" t="s">
        <v>2</v>
      </c>
      <c r="B6" s="22">
        <v>1</v>
      </c>
      <c r="C6" s="2"/>
      <c r="K6" s="7">
        <f>B15</f>
        <v>0.28327809823021383</v>
      </c>
      <c r="L6" s="3">
        <f>D16</f>
        <v>0.51366380012699009</v>
      </c>
    </row>
    <row r="7" spans="1:12" x14ac:dyDescent="0.15">
      <c r="A7" s="1" t="s">
        <v>14</v>
      </c>
      <c r="B7" s="2">
        <f>B6*B2</f>
        <v>0.5</v>
      </c>
      <c r="C7" s="2"/>
      <c r="K7" s="7">
        <f>B15</f>
        <v>0.28327809823021383</v>
      </c>
      <c r="L7" s="3">
        <f>D15</f>
        <v>0.56114035445845056</v>
      </c>
    </row>
    <row r="8" spans="1:12" x14ac:dyDescent="0.15">
      <c r="B8" s="3" t="s">
        <v>41</v>
      </c>
      <c r="C8" s="3" t="s">
        <v>27</v>
      </c>
      <c r="D8" s="3" t="s">
        <v>16</v>
      </c>
      <c r="E8" s="3" t="s">
        <v>17</v>
      </c>
      <c r="K8" s="7">
        <f>B14</f>
        <v>0.37522579544027929</v>
      </c>
      <c r="L8" s="3">
        <f>D15</f>
        <v>0.56114035445845056</v>
      </c>
    </row>
    <row r="9" spans="1:12" x14ac:dyDescent="0.15">
      <c r="A9" s="4" t="s">
        <v>1</v>
      </c>
      <c r="B9" s="25">
        <v>0.74706445396106691</v>
      </c>
      <c r="C9" s="6"/>
      <c r="D9" s="6"/>
      <c r="E9" s="3">
        <f>B2*B9+B3*B17-B1*B4</f>
        <v>-2.5877694496967418E-5</v>
      </c>
      <c r="F9" s="5" t="s">
        <v>32</v>
      </c>
      <c r="K9" s="7">
        <f>B14</f>
        <v>0.37522579544027929</v>
      </c>
      <c r="L9" s="3">
        <f>D14</f>
        <v>0.60559741246427901</v>
      </c>
    </row>
    <row r="10" spans="1:12" x14ac:dyDescent="0.15">
      <c r="A10" s="4" t="s">
        <v>6</v>
      </c>
      <c r="B10" s="26">
        <v>0.69834889061994554</v>
      </c>
      <c r="C10" s="8">
        <f>77.0053*B10^4-171.3*B10^3+142.48*B10^2-56.338*B10+11.159</f>
        <v>1.2756930719852395</v>
      </c>
      <c r="D10" s="6">
        <f>C10*B10/(1+(C10-1)*B10)</f>
        <v>0.74704944799578343</v>
      </c>
      <c r="E10" s="3">
        <f>G1*B10+G2*B9-D11</f>
        <v>-3.5238056472763901E-7</v>
      </c>
      <c r="F10" s="5" t="s">
        <v>33</v>
      </c>
      <c r="K10" s="7">
        <f>B13</f>
        <v>0.46413919017800126</v>
      </c>
      <c r="L10" s="3">
        <f>D14</f>
        <v>0.60559741246427901</v>
      </c>
    </row>
    <row r="11" spans="1:12" x14ac:dyDescent="0.15">
      <c r="A11" s="4" t="s">
        <v>7</v>
      </c>
      <c r="B11" s="26">
        <v>0.63607307179426997</v>
      </c>
      <c r="C11" s="8">
        <f t="shared" ref="C11:C17" si="0">77.0053*B11^4-171.3*B11^3+142.48*B11^2-56.338*B11+11.159</f>
        <v>1.4911817846779574</v>
      </c>
      <c r="D11" s="6">
        <f t="shared" ref="D11:D17" si="1">C11*B11/(1+(C11-1)*B11)</f>
        <v>0.72270702467107095</v>
      </c>
      <c r="E11" s="3">
        <f>G1*B11+G2*B9-D12</f>
        <v>1.0189156512963038E-6</v>
      </c>
      <c r="F11" s="5" t="s">
        <v>34</v>
      </c>
      <c r="K11" s="7">
        <f>B13</f>
        <v>0.46413919017800126</v>
      </c>
      <c r="L11" s="3">
        <f>D13</f>
        <v>0.6506175259932816</v>
      </c>
    </row>
    <row r="12" spans="1:12" x14ac:dyDescent="0.15">
      <c r="A12" s="4" t="s">
        <v>8</v>
      </c>
      <c r="B12" s="26">
        <v>0.55418481369946426</v>
      </c>
      <c r="C12" s="8">
        <f t="shared" si="0"/>
        <v>1.8037451477374997</v>
      </c>
      <c r="D12" s="6">
        <f t="shared" si="1"/>
        <v>0.69156774396201715</v>
      </c>
      <c r="E12" s="3">
        <f>G1*B12+G2*B9-D13</f>
        <v>7.1078369839883138E-6</v>
      </c>
      <c r="F12" s="5" t="s">
        <v>35</v>
      </c>
      <c r="K12" s="6">
        <f>B12</f>
        <v>0.55418481369946426</v>
      </c>
      <c r="L12" s="3">
        <f>D13</f>
        <v>0.6506175259932816</v>
      </c>
    </row>
    <row r="13" spans="1:12" x14ac:dyDescent="0.15">
      <c r="A13" s="4" t="s">
        <v>9</v>
      </c>
      <c r="B13" s="26">
        <v>0.46413919017800126</v>
      </c>
      <c r="C13" s="8">
        <f t="shared" si="0"/>
        <v>2.1499501886394139</v>
      </c>
      <c r="D13" s="6">
        <f t="shared" si="1"/>
        <v>0.6506175259932816</v>
      </c>
      <c r="E13" s="3">
        <f>G1*B13+G2*B9-D14</f>
        <v>4.4096052550512965E-6</v>
      </c>
      <c r="F13" s="5" t="s">
        <v>36</v>
      </c>
      <c r="K13" s="6">
        <f>B12</f>
        <v>0.55418481369946426</v>
      </c>
      <c r="L13" s="3">
        <f>D12</f>
        <v>0.69156774396201715</v>
      </c>
    </row>
    <row r="14" spans="1:12" x14ac:dyDescent="0.15">
      <c r="A14" s="4" t="s">
        <v>10</v>
      </c>
      <c r="B14" s="26">
        <v>0.37522579544027929</v>
      </c>
      <c r="C14" s="8">
        <f t="shared" si="0"/>
        <v>2.5566699012124161</v>
      </c>
      <c r="D14" s="6">
        <f t="shared" si="1"/>
        <v>0.60559741246427901</v>
      </c>
      <c r="E14" s="3">
        <f>G1*B14+G2*B9-D15</f>
        <v>4.7702422225626151E-6</v>
      </c>
      <c r="F14" s="5" t="s">
        <v>37</v>
      </c>
      <c r="K14" s="7">
        <f>B11</f>
        <v>0.63607307179426997</v>
      </c>
      <c r="L14" s="3">
        <f>D12</f>
        <v>0.69156774396201715</v>
      </c>
    </row>
    <row r="15" spans="1:12" x14ac:dyDescent="0.15">
      <c r="A15" s="4" t="s">
        <v>11</v>
      </c>
      <c r="B15" s="26">
        <v>0.28327809823021383</v>
      </c>
      <c r="C15" s="8">
        <f t="shared" si="0"/>
        <v>3.2350688799760388</v>
      </c>
      <c r="D15" s="6">
        <f t="shared" si="1"/>
        <v>0.56114035445845056</v>
      </c>
      <c r="E15" s="3">
        <f>G4*B15-G5*B17-D16</f>
        <v>8.6056834983638808E-6</v>
      </c>
      <c r="F15" s="5" t="s">
        <v>38</v>
      </c>
      <c r="K15" s="7">
        <f>B11</f>
        <v>0.63607307179426997</v>
      </c>
      <c r="L15" s="3">
        <f>D11</f>
        <v>0.72270702467107095</v>
      </c>
    </row>
    <row r="16" spans="1:12" x14ac:dyDescent="0.15">
      <c r="A16" s="4" t="s">
        <v>112</v>
      </c>
      <c r="B16" s="26">
        <v>0.18805579418708762</v>
      </c>
      <c r="C16" s="8">
        <f t="shared" si="0"/>
        <v>4.5601783811037109</v>
      </c>
      <c r="D16" s="6">
        <f t="shared" si="1"/>
        <v>0.51366380012699009</v>
      </c>
      <c r="E16" s="3">
        <f>G4*B16-G5*B17-D17</f>
        <v>4.7656012962526972E-6</v>
      </c>
      <c r="F16" s="5" t="s">
        <v>39</v>
      </c>
      <c r="K16" s="7">
        <f>B10</f>
        <v>0.69834889061994554</v>
      </c>
      <c r="L16" s="3">
        <f>D11</f>
        <v>0.72270702467107095</v>
      </c>
    </row>
    <row r="17" spans="1:13" x14ac:dyDescent="0.15">
      <c r="A17" s="4" t="s">
        <v>12</v>
      </c>
      <c r="B17" s="27">
        <v>5.2883790649939234E-2</v>
      </c>
      <c r="C17" s="8">
        <f t="shared" si="0"/>
        <v>8.5533732037318089</v>
      </c>
      <c r="D17" s="6">
        <f t="shared" si="1"/>
        <v>0.32322303212293974</v>
      </c>
      <c r="E17" s="6">
        <f>D10-B9</f>
        <v>-1.5005965283476641E-5</v>
      </c>
      <c r="F17" s="5" t="s">
        <v>40</v>
      </c>
      <c r="K17" s="7">
        <f>B10</f>
        <v>0.69834889061994554</v>
      </c>
      <c r="L17" s="3">
        <f>D10</f>
        <v>0.74704944799578343</v>
      </c>
    </row>
    <row r="18" spans="1:13" x14ac:dyDescent="0.15">
      <c r="B18" s="6"/>
      <c r="C18" s="6"/>
      <c r="E18" s="3">
        <f>SUMSQ(E9:E17)</f>
        <v>1.0854863478812433E-9</v>
      </c>
      <c r="F18" s="5"/>
      <c r="K18" s="7">
        <f>B9</f>
        <v>0.74706445396106691</v>
      </c>
      <c r="L18" s="3">
        <f>D10</f>
        <v>0.74704944799578343</v>
      </c>
    </row>
    <row r="19" spans="1:13" x14ac:dyDescent="0.15">
      <c r="B19" s="6"/>
      <c r="C19" s="6"/>
      <c r="F19" s="5"/>
      <c r="K19" s="7">
        <f>B9</f>
        <v>0.74706445396106691</v>
      </c>
      <c r="L19" s="3">
        <v>0</v>
      </c>
    </row>
    <row r="20" spans="1:13" x14ac:dyDescent="0.15">
      <c r="B20" s="6"/>
      <c r="C20" s="6"/>
      <c r="F20" s="5"/>
    </row>
    <row r="21" spans="1:13" x14ac:dyDescent="0.15">
      <c r="B21" s="6"/>
      <c r="C21" s="6"/>
      <c r="K21" s="3">
        <v>0</v>
      </c>
      <c r="L21" s="3">
        <v>0</v>
      </c>
    </row>
    <row r="22" spans="1:13" x14ac:dyDescent="0.15">
      <c r="B22" s="6"/>
      <c r="C22" s="6"/>
      <c r="F22" s="5"/>
      <c r="K22" s="3">
        <v>1</v>
      </c>
      <c r="L22" s="3">
        <v>1</v>
      </c>
    </row>
    <row r="23" spans="1:13" x14ac:dyDescent="0.15">
      <c r="B23" s="6"/>
      <c r="C23" s="6"/>
      <c r="F23" s="5"/>
      <c r="K23" s="3" t="s">
        <v>31</v>
      </c>
    </row>
    <row r="24" spans="1:13" x14ac:dyDescent="0.15">
      <c r="B24" s="6"/>
      <c r="C24" s="6"/>
      <c r="F24" s="5"/>
      <c r="K24" s="3" t="s">
        <v>30</v>
      </c>
      <c r="L24" s="3" t="s">
        <v>27</v>
      </c>
      <c r="M24" s="3" t="s">
        <v>29</v>
      </c>
    </row>
    <row r="25" spans="1:13" x14ac:dyDescent="0.15">
      <c r="B25" s="6"/>
      <c r="C25" s="6"/>
      <c r="F25" s="5"/>
      <c r="K25" s="3">
        <v>0.89</v>
      </c>
      <c r="M25" s="3">
        <v>0.89</v>
      </c>
    </row>
    <row r="26" spans="1:13" x14ac:dyDescent="0.15">
      <c r="K26" s="3">
        <v>0.80400000000000005</v>
      </c>
      <c r="L26" s="6"/>
      <c r="M26" s="3">
        <v>0.81499999999999995</v>
      </c>
    </row>
    <row r="27" spans="1:13" x14ac:dyDescent="0.15">
      <c r="K27" s="6">
        <v>0.73</v>
      </c>
      <c r="L27" s="6">
        <f>77.0053*K27^4-171.3*K27^3+142.48*K27^2-56.338*K27+11.159</f>
        <v>1.1893905767730022</v>
      </c>
      <c r="M27" s="3">
        <f>L27*K27/(1+(L27-1)*K27)</f>
        <v>0.76279482955254485</v>
      </c>
    </row>
    <row r="28" spans="1:13" x14ac:dyDescent="0.15">
      <c r="K28" s="3">
        <v>0.6</v>
      </c>
      <c r="L28" s="6">
        <f t="shared" ref="L28:L38" si="2">77.0053*K28^4-171.3*K28^3+142.48*K28^2-56.338*K28+11.159</f>
        <v>1.6280868799999926</v>
      </c>
      <c r="M28" s="3">
        <f t="shared" ref="M28:M38" si="3">L28*K28/(1+(L28-1)*K28)</f>
        <v>0.7094822371513223</v>
      </c>
    </row>
    <row r="29" spans="1:13" x14ac:dyDescent="0.15">
      <c r="K29" s="6">
        <v>0.5</v>
      </c>
      <c r="L29" s="6">
        <f t="shared" si="2"/>
        <v>2.0103312499999983</v>
      </c>
      <c r="M29" s="3">
        <f t="shared" si="3"/>
        <v>0.66781064376221033</v>
      </c>
    </row>
    <row r="30" spans="1:13" x14ac:dyDescent="0.15">
      <c r="K30" s="3">
        <v>0.3</v>
      </c>
      <c r="L30" s="6">
        <f t="shared" si="2"/>
        <v>3.079442929999999</v>
      </c>
      <c r="M30" s="3">
        <f t="shared" si="3"/>
        <v>0.56892115620230643</v>
      </c>
    </row>
    <row r="31" spans="1:13" x14ac:dyDescent="0.15">
      <c r="K31" s="6">
        <v>0.25</v>
      </c>
      <c r="L31" s="6">
        <f t="shared" si="2"/>
        <v>3.6037394531249998</v>
      </c>
      <c r="M31" s="3">
        <f t="shared" si="3"/>
        <v>0.54571193771426729</v>
      </c>
    </row>
    <row r="32" spans="1:13" x14ac:dyDescent="0.15">
      <c r="K32" s="3">
        <v>0.2</v>
      </c>
      <c r="L32" s="6">
        <f t="shared" si="2"/>
        <v>4.343408479999999</v>
      </c>
      <c r="M32" s="3">
        <f t="shared" si="3"/>
        <v>0.52057962766794807</v>
      </c>
    </row>
    <row r="33" spans="5:13" x14ac:dyDescent="0.15">
      <c r="K33" s="6">
        <v>0.15</v>
      </c>
      <c r="L33" s="6">
        <f t="shared" si="2"/>
        <v>5.3749464331250003</v>
      </c>
      <c r="M33" s="3">
        <f t="shared" si="3"/>
        <v>0.48678996307400185</v>
      </c>
    </row>
    <row r="34" spans="5:13" x14ac:dyDescent="0.15">
      <c r="K34" s="3">
        <v>0.1</v>
      </c>
      <c r="L34" s="6">
        <f t="shared" si="2"/>
        <v>6.7864005299999999</v>
      </c>
      <c r="M34" s="3">
        <f t="shared" si="3"/>
        <v>0.42988903753603169</v>
      </c>
    </row>
    <row r="35" spans="5:13" x14ac:dyDescent="0.15">
      <c r="K35" s="6">
        <v>7.0000000000000007E-2</v>
      </c>
      <c r="L35" s="6">
        <f t="shared" si="2"/>
        <v>7.856584997253</v>
      </c>
      <c r="M35" s="3">
        <f t="shared" si="3"/>
        <v>0.37160504125407229</v>
      </c>
    </row>
    <row r="36" spans="5:13" x14ac:dyDescent="0.15">
      <c r="K36" s="3">
        <v>0.05</v>
      </c>
      <c r="L36" s="6">
        <f t="shared" si="2"/>
        <v>8.6773687831250008</v>
      </c>
      <c r="M36" s="3">
        <f t="shared" si="3"/>
        <v>0.31351855919250626</v>
      </c>
    </row>
    <row r="37" spans="5:13" x14ac:dyDescent="0.15">
      <c r="K37" s="6">
        <v>0.02</v>
      </c>
      <c r="L37" s="6">
        <f t="shared" si="2"/>
        <v>10.087873920848001</v>
      </c>
      <c r="M37" s="3">
        <f t="shared" si="3"/>
        <v>0.17072663562681839</v>
      </c>
    </row>
    <row r="38" spans="5:13" x14ac:dyDescent="0.15">
      <c r="K38" s="3">
        <v>0.01</v>
      </c>
      <c r="L38" s="6">
        <f t="shared" si="2"/>
        <v>10.609697470053</v>
      </c>
      <c r="M38" s="3">
        <f t="shared" si="3"/>
        <v>9.6795244535290564E-2</v>
      </c>
    </row>
    <row r="39" spans="5:13" ht="13.95" customHeight="1" x14ac:dyDescent="0.15">
      <c r="K39" s="3">
        <v>0</v>
      </c>
      <c r="M39" s="3">
        <v>0</v>
      </c>
    </row>
    <row r="40" spans="5:13" ht="13.95" customHeight="1" x14ac:dyDescent="0.15">
      <c r="E40" s="4"/>
    </row>
    <row r="41" spans="5:13" x14ac:dyDescent="0.15">
      <c r="K41" s="6">
        <f>B17</f>
        <v>5.2883790649939234E-2</v>
      </c>
      <c r="L41" s="6">
        <f>B17</f>
        <v>5.2883790649939234E-2</v>
      </c>
    </row>
    <row r="42" spans="5:13" x14ac:dyDescent="0.15">
      <c r="K42" s="6">
        <f>K45</f>
        <v>0.28431184867964437</v>
      </c>
      <c r="L42" s="6">
        <f>L45</f>
        <v>0.51568815132035561</v>
      </c>
    </row>
    <row r="43" spans="5:13" x14ac:dyDescent="0.15">
      <c r="K43" s="6">
        <f>B9</f>
        <v>0.74706445396106691</v>
      </c>
      <c r="L43" s="6">
        <f>B9</f>
        <v>0.74706445396106691</v>
      </c>
    </row>
    <row r="45" spans="5:13" x14ac:dyDescent="0.15">
      <c r="K45" s="6">
        <f>(B9/(B6+1)+B4/(B5-1))/(B5/(B5-1)-B6/(B6+1))</f>
        <v>0.28431184867964437</v>
      </c>
      <c r="L45" s="6">
        <f>(B4/B5+B9/B6)/((B6+1)/B6-(B5-1)/B5)</f>
        <v>0.51568815132035561</v>
      </c>
    </row>
    <row r="46" spans="5:13" x14ac:dyDescent="0.15">
      <c r="K46" s="3">
        <f>B4</f>
        <v>0.4</v>
      </c>
      <c r="L46" s="3">
        <f>B4</f>
        <v>0.4</v>
      </c>
    </row>
    <row r="47" spans="5:13" x14ac:dyDescent="0.15">
      <c r="K47" s="3">
        <f>B4</f>
        <v>0.4</v>
      </c>
      <c r="L47" s="3">
        <v>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44"/>
  <sheetViews>
    <sheetView zoomScale="96" zoomScaleNormal="96" workbookViewId="0">
      <selection activeCell="O42" sqref="O42"/>
    </sheetView>
  </sheetViews>
  <sheetFormatPr defaultColWidth="9.28515625" defaultRowHeight="13.2" x14ac:dyDescent="0.15"/>
  <cols>
    <col min="1" max="16384" width="9.28515625" style="12"/>
  </cols>
  <sheetData>
    <row r="1" spans="1:33" x14ac:dyDescent="0.15">
      <c r="A1" s="9" t="s">
        <v>23</v>
      </c>
      <c r="B1" s="10"/>
      <c r="C1" s="11"/>
      <c r="R1" s="12">
        <v>0</v>
      </c>
      <c r="S1" s="12">
        <v>0</v>
      </c>
    </row>
    <row r="2" spans="1:33" x14ac:dyDescent="0.15">
      <c r="A2" s="13" t="s">
        <v>24</v>
      </c>
      <c r="B2" s="14" t="s">
        <v>25</v>
      </c>
      <c r="C2" s="15" t="s">
        <v>26</v>
      </c>
      <c r="E2" s="16" t="s">
        <v>27</v>
      </c>
      <c r="F2" s="12" t="s">
        <v>28</v>
      </c>
      <c r="G2" s="12" t="s">
        <v>29</v>
      </c>
      <c r="R2" s="12">
        <v>1</v>
      </c>
      <c r="S2" s="12">
        <v>1</v>
      </c>
    </row>
    <row r="3" spans="1:33" x14ac:dyDescent="0.15">
      <c r="A3" s="12">
        <v>0</v>
      </c>
      <c r="B3" s="12">
        <v>0</v>
      </c>
    </row>
    <row r="4" spans="1:33" x14ac:dyDescent="0.15">
      <c r="A4" s="13">
        <v>2.2200000000000001E-2</v>
      </c>
      <c r="B4" s="14">
        <v>0.18600000000000003</v>
      </c>
      <c r="C4" s="15">
        <v>94.8</v>
      </c>
      <c r="E4" s="12">
        <f>B4*(1-A4)/A4/(1-B4)</f>
        <v>10.064346902184742</v>
      </c>
      <c r="F4" s="12">
        <f>77.0053*A4^4-171.3*A4^3+142.48*A4^2-56.338*A4+11.159</f>
        <v>9.9766607455923761</v>
      </c>
      <c r="G4" s="12">
        <f>F4*A4/(1+(F4-1)*A4)</f>
        <v>0.18467874347132235</v>
      </c>
    </row>
    <row r="5" spans="1:33" x14ac:dyDescent="0.15">
      <c r="A5" s="13">
        <v>5.1900000000000002E-2</v>
      </c>
      <c r="B5" s="14">
        <v>0.318</v>
      </c>
      <c r="C5" s="15">
        <v>90.5</v>
      </c>
      <c r="E5" s="12">
        <f t="shared" ref="E5:E13" si="0">B5*(1-A5)/A5/(1-B5)</f>
        <v>8.5178410997915002</v>
      </c>
      <c r="F5" s="12">
        <f t="shared" ref="F5:F13" si="1">77.0053*A5^4-171.3*A5^3+142.48*A5^2-56.338*A5+11.159</f>
        <v>8.5954546085397077</v>
      </c>
      <c r="G5" s="12">
        <f t="shared" ref="G5:G13" si="2">F5*A5/(1+(F5-1)*A5)</f>
        <v>0.31997043764568717</v>
      </c>
    </row>
    <row r="6" spans="1:33" x14ac:dyDescent="0.15">
      <c r="A6" s="13">
        <v>8.7100000000000011E-2</v>
      </c>
      <c r="B6" s="14">
        <v>0.40600000000000003</v>
      </c>
      <c r="C6" s="15">
        <v>87.2</v>
      </c>
      <c r="E6" s="12">
        <f t="shared" si="0"/>
        <v>7.1638195966554177</v>
      </c>
      <c r="F6" s="12">
        <f t="shared" si="1"/>
        <v>7.224112848244852</v>
      </c>
      <c r="G6" s="12">
        <f t="shared" si="2"/>
        <v>0.4080228099054507</v>
      </c>
    </row>
    <row r="7" spans="1:33" x14ac:dyDescent="0.15">
      <c r="A7" s="13">
        <v>0.17199999999999999</v>
      </c>
      <c r="B7" s="14">
        <v>0.505</v>
      </c>
      <c r="C7" s="15">
        <v>84</v>
      </c>
      <c r="E7" s="12">
        <f t="shared" si="0"/>
        <v>4.9112050739957729</v>
      </c>
      <c r="F7" s="12">
        <f t="shared" si="1"/>
        <v>4.8797372215411974</v>
      </c>
      <c r="G7" s="12">
        <f t="shared" si="2"/>
        <v>0.50339312111030277</v>
      </c>
    </row>
    <row r="8" spans="1:33" x14ac:dyDescent="0.15">
      <c r="A8" s="13">
        <v>0.32400000000000001</v>
      </c>
      <c r="B8" s="14">
        <v>0.58599999999999997</v>
      </c>
      <c r="C8" s="15">
        <v>81.5</v>
      </c>
      <c r="E8" s="12">
        <f t="shared" si="0"/>
        <v>2.9532414862527574</v>
      </c>
      <c r="F8" s="12">
        <f t="shared" si="1"/>
        <v>2.884769878943052</v>
      </c>
      <c r="G8" s="12">
        <f t="shared" si="2"/>
        <v>0.58029769380681506</v>
      </c>
    </row>
    <row r="9" spans="1:33" x14ac:dyDescent="0.15">
      <c r="A9" s="13">
        <v>0.50600000000000001</v>
      </c>
      <c r="B9" s="14">
        <v>0.66099999999999992</v>
      </c>
      <c r="C9" s="15">
        <v>80.5</v>
      </c>
      <c r="E9" s="12">
        <f t="shared" si="0"/>
        <v>1.9036109459349158</v>
      </c>
      <c r="F9" s="12">
        <f t="shared" si="1"/>
        <v>1.9873828814884629</v>
      </c>
      <c r="G9" s="12">
        <f t="shared" si="2"/>
        <v>0.67058227819887295</v>
      </c>
    </row>
    <row r="10" spans="1:33" x14ac:dyDescent="0.15">
      <c r="A10" s="13">
        <v>0.66299999999999992</v>
      </c>
      <c r="B10" s="14">
        <v>0.73299999999999998</v>
      </c>
      <c r="C10" s="15">
        <v>78.8</v>
      </c>
      <c r="E10" s="12">
        <f t="shared" si="0"/>
        <v>1.3954333101722398</v>
      </c>
      <c r="F10" s="12">
        <f t="shared" si="1"/>
        <v>1.3930444232975336</v>
      </c>
      <c r="G10" s="12">
        <f t="shared" si="2"/>
        <v>0.73266453512836827</v>
      </c>
    </row>
    <row r="11" spans="1:33" x14ac:dyDescent="0.15">
      <c r="A11" s="13">
        <v>0.73499999999999999</v>
      </c>
      <c r="B11" s="14">
        <v>0.77599999999999991</v>
      </c>
      <c r="C11" s="15">
        <v>78.5</v>
      </c>
      <c r="E11" s="12">
        <f t="shared" si="0"/>
        <v>1.2490281827016516</v>
      </c>
      <c r="F11" s="12">
        <f t="shared" si="1"/>
        <v>1.1779909287933013</v>
      </c>
      <c r="G11" s="12">
        <f t="shared" si="2"/>
        <v>0.76565747067145506</v>
      </c>
      <c r="AC11" s="12" t="s">
        <v>50</v>
      </c>
      <c r="AG11" s="12" t="s">
        <v>42</v>
      </c>
    </row>
    <row r="12" spans="1:33" x14ac:dyDescent="0.15">
      <c r="A12" s="13">
        <v>0.80400000000000005</v>
      </c>
      <c r="B12" s="14">
        <v>0.81499999999999995</v>
      </c>
      <c r="C12" s="15">
        <v>78.400000000000006</v>
      </c>
      <c r="E12" s="12">
        <f t="shared" si="0"/>
        <v>1.073954551566491</v>
      </c>
      <c r="F12" s="12">
        <f t="shared" si="1"/>
        <v>1.1137720904307873</v>
      </c>
      <c r="G12" s="12">
        <f t="shared" si="2"/>
        <v>0.82042611867550652</v>
      </c>
    </row>
    <row r="13" spans="1:33" x14ac:dyDescent="0.15">
      <c r="A13" s="13">
        <v>0.91700000000000004</v>
      </c>
      <c r="B13" s="14">
        <v>0.90599999999999992</v>
      </c>
      <c r="C13" s="15">
        <v>78.3</v>
      </c>
      <c r="E13" s="12">
        <f t="shared" si="0"/>
        <v>0.87238683032088782</v>
      </c>
      <c r="F13" s="12">
        <f t="shared" si="1"/>
        <v>1.6683182276617092</v>
      </c>
      <c r="G13" s="12">
        <f t="shared" si="2"/>
        <v>0.9485382320389274</v>
      </c>
      <c r="AC13" s="12" t="s">
        <v>43</v>
      </c>
      <c r="AG13" s="12" t="s">
        <v>43</v>
      </c>
    </row>
    <row r="14" spans="1:33" x14ac:dyDescent="0.15">
      <c r="A14" s="17">
        <v>1</v>
      </c>
      <c r="B14" s="18">
        <v>1</v>
      </c>
      <c r="C14" s="19">
        <v>78.3</v>
      </c>
      <c r="E14" s="12">
        <v>1</v>
      </c>
    </row>
    <row r="15" spans="1:33" x14ac:dyDescent="0.15">
      <c r="AC15" s="12" t="s">
        <v>51</v>
      </c>
      <c r="AG15" s="12" t="s">
        <v>81</v>
      </c>
    </row>
    <row r="16" spans="1:33" x14ac:dyDescent="0.15">
      <c r="AC16" s="12" t="s">
        <v>52</v>
      </c>
      <c r="AG16" s="12" t="s">
        <v>82</v>
      </c>
    </row>
    <row r="17" spans="18:33" x14ac:dyDescent="0.15">
      <c r="AC17" s="12" t="s">
        <v>53</v>
      </c>
      <c r="AG17" s="12" t="s">
        <v>83</v>
      </c>
    </row>
    <row r="18" spans="18:33" x14ac:dyDescent="0.15">
      <c r="AC18" s="12" t="s">
        <v>54</v>
      </c>
      <c r="AG18" s="12" t="s">
        <v>84</v>
      </c>
    </row>
    <row r="19" spans="18:33" x14ac:dyDescent="0.15">
      <c r="AC19" s="12" t="s">
        <v>55</v>
      </c>
      <c r="AG19" s="12" t="s">
        <v>85</v>
      </c>
    </row>
    <row r="20" spans="18:33" x14ac:dyDescent="0.15">
      <c r="AC20" s="12" t="s">
        <v>56</v>
      </c>
      <c r="AG20" s="12" t="s">
        <v>86</v>
      </c>
    </row>
    <row r="21" spans="18:33" x14ac:dyDescent="0.15">
      <c r="AC21" s="12" t="s">
        <v>57</v>
      </c>
      <c r="AG21" s="12" t="s">
        <v>87</v>
      </c>
    </row>
    <row r="22" spans="18:33" x14ac:dyDescent="0.15">
      <c r="R22" s="12" t="s">
        <v>49</v>
      </c>
      <c r="T22" s="12" t="s">
        <v>46</v>
      </c>
      <c r="V22" s="12" t="s">
        <v>47</v>
      </c>
      <c r="X22" s="12" t="s">
        <v>48</v>
      </c>
      <c r="Z22" s="12" t="s">
        <v>111</v>
      </c>
      <c r="AC22" s="12" t="s">
        <v>58</v>
      </c>
      <c r="AG22" s="12" t="s">
        <v>88</v>
      </c>
    </row>
    <row r="23" spans="18:33" x14ac:dyDescent="0.15">
      <c r="R23" s="12" t="s">
        <v>44</v>
      </c>
      <c r="S23" s="12" t="s">
        <v>45</v>
      </c>
      <c r="T23" s="12" t="s">
        <v>44</v>
      </c>
      <c r="U23" s="12" t="s">
        <v>45</v>
      </c>
      <c r="V23" s="12" t="s">
        <v>44</v>
      </c>
      <c r="W23" s="12" t="s">
        <v>45</v>
      </c>
      <c r="X23" s="12" t="s">
        <v>44</v>
      </c>
      <c r="Y23" s="12" t="s">
        <v>45</v>
      </c>
      <c r="Z23" s="12" t="s">
        <v>44</v>
      </c>
      <c r="AA23" s="12" t="s">
        <v>45</v>
      </c>
      <c r="AC23" s="12" t="s">
        <v>59</v>
      </c>
      <c r="AG23" s="12" t="s">
        <v>89</v>
      </c>
    </row>
    <row r="24" spans="18:33" x14ac:dyDescent="0.15">
      <c r="R24" s="12">
        <v>0.84799999999999998</v>
      </c>
      <c r="S24" s="12">
        <v>0.85499999999999998</v>
      </c>
      <c r="T24" s="12">
        <v>0.91900000000000004</v>
      </c>
      <c r="U24" s="12">
        <v>0.96199999999999997</v>
      </c>
      <c r="Z24" s="12">
        <v>0.95599999999999996</v>
      </c>
      <c r="AA24" s="12">
        <v>0.97</v>
      </c>
      <c r="AC24" s="12" t="s">
        <v>60</v>
      </c>
      <c r="AG24" s="12" t="s">
        <v>90</v>
      </c>
    </row>
    <row r="25" spans="18:33" x14ac:dyDescent="0.15">
      <c r="R25" s="12">
        <v>0.80169999999999997</v>
      </c>
      <c r="S25" s="12">
        <v>0.81899999999999995</v>
      </c>
      <c r="T25" s="12">
        <v>0.81</v>
      </c>
      <c r="U25" s="12">
        <v>0.90500000000000003</v>
      </c>
      <c r="V25" s="12">
        <v>0.82199999999999995</v>
      </c>
      <c r="W25" s="12">
        <v>0.83599999999999997</v>
      </c>
      <c r="X25" s="12">
        <v>0.83599999999999997</v>
      </c>
      <c r="Y25" s="12">
        <v>0.84199999999999997</v>
      </c>
      <c r="Z25" s="12">
        <v>0.91600000000000004</v>
      </c>
      <c r="AA25" s="12">
        <v>0.94199999999999995</v>
      </c>
      <c r="AC25" s="12" t="s">
        <v>61</v>
      </c>
      <c r="AG25" s="12" t="s">
        <v>91</v>
      </c>
    </row>
    <row r="26" spans="18:33" x14ac:dyDescent="0.15">
      <c r="R26" s="12">
        <v>0.73899999999999999</v>
      </c>
      <c r="S26" s="12">
        <v>0.77700000000000002</v>
      </c>
      <c r="T26" s="12">
        <v>0.72899999999999998</v>
      </c>
      <c r="U26" s="12">
        <v>0.85799999999999998</v>
      </c>
      <c r="V26" s="12">
        <v>0.79600000000000004</v>
      </c>
      <c r="W26" s="12">
        <v>0.81699999999999995</v>
      </c>
      <c r="X26" s="12">
        <v>0.8</v>
      </c>
      <c r="Y26" s="12">
        <v>0.82099999999999995</v>
      </c>
      <c r="Z26" s="12">
        <v>0.81799999999999995</v>
      </c>
      <c r="AA26" s="12">
        <v>0.873</v>
      </c>
      <c r="AC26" s="12" t="s">
        <v>62</v>
      </c>
      <c r="AG26" s="12" t="s">
        <v>92</v>
      </c>
    </row>
    <row r="27" spans="18:33" x14ac:dyDescent="0.15">
      <c r="R27" s="12">
        <v>0.67300000000000004</v>
      </c>
      <c r="S27" s="12">
        <v>0.73799999999999999</v>
      </c>
      <c r="T27" s="12">
        <v>0.54700000000000004</v>
      </c>
      <c r="U27" s="12">
        <v>0.72899999999999998</v>
      </c>
      <c r="V27" s="12">
        <v>0.73199999999999998</v>
      </c>
      <c r="W27" s="12">
        <v>0.77500000000000002</v>
      </c>
      <c r="X27" s="12">
        <v>0.7</v>
      </c>
      <c r="Y27" s="12">
        <v>0.74980000000000002</v>
      </c>
      <c r="Z27" s="12">
        <v>0.7</v>
      </c>
      <c r="AA27" s="12">
        <v>0.79</v>
      </c>
      <c r="AC27" s="12" t="s">
        <v>63</v>
      </c>
      <c r="AG27" s="12" t="s">
        <v>93</v>
      </c>
    </row>
    <row r="28" spans="18:33" x14ac:dyDescent="0.15">
      <c r="R28" s="12">
        <v>0.57299999999999995</v>
      </c>
      <c r="S28" s="12">
        <v>0.68700000000000006</v>
      </c>
      <c r="T28" s="12">
        <v>0.45</v>
      </c>
      <c r="U28" s="12">
        <v>0.64700000000000002</v>
      </c>
      <c r="V28" s="12">
        <v>0.61</v>
      </c>
      <c r="W28" s="12">
        <v>0.70499999999999996</v>
      </c>
      <c r="X28" s="12">
        <v>0.57299999999999995</v>
      </c>
      <c r="Y28" s="12">
        <v>0.68600000000000005</v>
      </c>
      <c r="Z28" s="12">
        <v>0.57999999999999996</v>
      </c>
      <c r="AA28" s="12">
        <v>0.69969999999999999</v>
      </c>
      <c r="AC28" s="12" t="s">
        <v>64</v>
      </c>
      <c r="AG28" s="12" t="s">
        <v>94</v>
      </c>
    </row>
    <row r="29" spans="18:33" x14ac:dyDescent="0.15">
      <c r="R29" s="12">
        <v>0.45500000000000002</v>
      </c>
      <c r="S29" s="12">
        <v>0.63800000000000001</v>
      </c>
      <c r="T29" s="12">
        <v>0.34300000000000003</v>
      </c>
      <c r="U29" s="12">
        <v>0.53800000000000003</v>
      </c>
      <c r="V29" s="12">
        <v>0.442</v>
      </c>
      <c r="W29" s="12">
        <v>0.624</v>
      </c>
      <c r="X29" s="12">
        <v>0.45700000000000002</v>
      </c>
      <c r="Y29" s="12">
        <v>0.64</v>
      </c>
      <c r="Z29" s="12">
        <v>0.44</v>
      </c>
      <c r="AA29" s="12">
        <v>0.59899999999999998</v>
      </c>
      <c r="AC29" s="12" t="s">
        <v>65</v>
      </c>
      <c r="AG29" s="12" t="s">
        <v>95</v>
      </c>
    </row>
    <row r="30" spans="18:33" x14ac:dyDescent="0.15">
      <c r="R30" s="12">
        <v>0.3695</v>
      </c>
      <c r="S30" s="12">
        <v>0.60699999999999998</v>
      </c>
      <c r="T30" s="12">
        <v>0.22700000000000001</v>
      </c>
      <c r="U30" s="12">
        <v>0.39500000000000002</v>
      </c>
      <c r="V30" s="12">
        <v>0.36599999999999999</v>
      </c>
      <c r="W30" s="12">
        <v>0.59199999999999997</v>
      </c>
      <c r="X30" s="12">
        <v>0.36899999999999999</v>
      </c>
      <c r="Y30" s="12">
        <v>0.60899999999999999</v>
      </c>
      <c r="Z30" s="12">
        <v>0.30499999999999999</v>
      </c>
      <c r="AA30" s="12">
        <v>0.50700000000000001</v>
      </c>
      <c r="AC30" s="12" t="s">
        <v>66</v>
      </c>
      <c r="AG30" s="12" t="s">
        <v>96</v>
      </c>
    </row>
    <row r="31" spans="18:33" x14ac:dyDescent="0.15">
      <c r="R31" s="12">
        <v>0.16800000000000001</v>
      </c>
      <c r="S31" s="12">
        <v>0.51100000000000001</v>
      </c>
      <c r="T31" s="12">
        <v>0.11700000000000001</v>
      </c>
      <c r="U31" s="12">
        <v>0.22700000000000001</v>
      </c>
      <c r="V31" s="12">
        <v>0.187</v>
      </c>
      <c r="W31" s="12">
        <v>0.51500000000000001</v>
      </c>
      <c r="X31" s="12">
        <v>0.16600000000000001</v>
      </c>
      <c r="Y31" s="12">
        <v>0.51500000000000001</v>
      </c>
      <c r="Z31" s="12">
        <v>0.16200000000000001</v>
      </c>
      <c r="AA31" s="12">
        <v>0.41299999999999998</v>
      </c>
      <c r="AC31" s="12" t="s">
        <v>67</v>
      </c>
      <c r="AG31" s="12" t="s">
        <v>97</v>
      </c>
    </row>
    <row r="32" spans="18:33" x14ac:dyDescent="0.15">
      <c r="R32" s="12">
        <v>2.9000000000000001E-2</v>
      </c>
      <c r="S32" s="12">
        <v>0.22900000000000001</v>
      </c>
      <c r="T32" s="12">
        <v>2.5000000000000001E-2</v>
      </c>
      <c r="U32" s="12">
        <v>5.5E-2</v>
      </c>
      <c r="V32" s="12">
        <v>2.9000000000000001E-2</v>
      </c>
      <c r="W32" s="12">
        <v>0.25800000000000001</v>
      </c>
      <c r="X32" s="12">
        <v>2.9000000000000001E-2</v>
      </c>
      <c r="Y32" s="12">
        <v>0.22600000000000001</v>
      </c>
      <c r="Z32" s="12">
        <v>2.6700000000000002E-2</v>
      </c>
      <c r="AA32" s="12">
        <v>0.215</v>
      </c>
      <c r="AC32" s="12" t="s">
        <v>68</v>
      </c>
      <c r="AG32" s="12" t="s">
        <v>98</v>
      </c>
    </row>
    <row r="33" spans="29:33" x14ac:dyDescent="0.15">
      <c r="AC33" s="12" t="s">
        <v>69</v>
      </c>
      <c r="AG33" s="12" t="s">
        <v>99</v>
      </c>
    </row>
    <row r="34" spans="29:33" x14ac:dyDescent="0.15">
      <c r="AC34" s="12" t="s">
        <v>70</v>
      </c>
      <c r="AG34" s="12" t="s">
        <v>100</v>
      </c>
    </row>
    <row r="35" spans="29:33" x14ac:dyDescent="0.15">
      <c r="AC35" s="12" t="s">
        <v>71</v>
      </c>
      <c r="AG35" s="12" t="s">
        <v>101</v>
      </c>
    </row>
    <row r="36" spans="29:33" x14ac:dyDescent="0.15">
      <c r="AC36" s="12" t="s">
        <v>72</v>
      </c>
      <c r="AG36" s="12" t="s">
        <v>102</v>
      </c>
    </row>
    <row r="37" spans="29:33" x14ac:dyDescent="0.15">
      <c r="AC37" s="12" t="s">
        <v>73</v>
      </c>
      <c r="AG37" s="12" t="s">
        <v>103</v>
      </c>
    </row>
    <row r="38" spans="29:33" x14ac:dyDescent="0.15">
      <c r="AC38" s="12" t="s">
        <v>74</v>
      </c>
      <c r="AG38" s="12" t="s">
        <v>104</v>
      </c>
    </row>
    <row r="39" spans="29:33" x14ac:dyDescent="0.15">
      <c r="AC39" s="12" t="s">
        <v>75</v>
      </c>
      <c r="AG39" s="12" t="s">
        <v>105</v>
      </c>
    </row>
    <row r="40" spans="29:33" x14ac:dyDescent="0.15">
      <c r="AC40" s="12" t="s">
        <v>76</v>
      </c>
      <c r="AG40" s="12" t="s">
        <v>106</v>
      </c>
    </row>
    <row r="41" spans="29:33" x14ac:dyDescent="0.15">
      <c r="AC41" s="12" t="s">
        <v>77</v>
      </c>
      <c r="AG41" s="12" t="s">
        <v>107</v>
      </c>
    </row>
    <row r="42" spans="29:33" x14ac:dyDescent="0.15">
      <c r="AC42" s="12" t="s">
        <v>78</v>
      </c>
      <c r="AG42" s="12" t="s">
        <v>108</v>
      </c>
    </row>
    <row r="43" spans="29:33" x14ac:dyDescent="0.15">
      <c r="AC43" s="12" t="s">
        <v>79</v>
      </c>
      <c r="AG43" s="12" t="s">
        <v>109</v>
      </c>
    </row>
    <row r="44" spans="29:33" x14ac:dyDescent="0.15">
      <c r="AC44" s="12" t="s">
        <v>80</v>
      </c>
      <c r="AG44" s="12" t="s">
        <v>110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154" zoomScaleNormal="154" workbookViewId="0">
      <selection activeCell="G22" sqref="G22"/>
    </sheetView>
  </sheetViews>
  <sheetFormatPr defaultColWidth="12" defaultRowHeight="12" x14ac:dyDescent="0.15"/>
  <cols>
    <col min="1" max="1" width="4.85546875" style="4" customWidth="1"/>
    <col min="2" max="2" width="7.42578125" style="3" customWidth="1"/>
    <col min="3" max="3" width="6.140625" style="3" customWidth="1"/>
    <col min="4" max="4" width="7.28515625" style="3" customWidth="1"/>
    <col min="5" max="5" width="10.28515625" style="3" customWidth="1"/>
    <col min="6" max="6" width="17.42578125" style="3" customWidth="1"/>
    <col min="7" max="7" width="5.85546875" style="3" customWidth="1"/>
    <col min="8" max="16384" width="12" style="3"/>
  </cols>
  <sheetData>
    <row r="1" spans="1:12" x14ac:dyDescent="0.15">
      <c r="A1" s="4" t="s">
        <v>3</v>
      </c>
      <c r="B1" s="3">
        <v>1</v>
      </c>
      <c r="D1" s="1"/>
      <c r="E1" s="2"/>
      <c r="F1" s="4" t="s">
        <v>18</v>
      </c>
      <c r="G1" s="3">
        <f>B7/(B7+B2)</f>
        <v>0.6</v>
      </c>
      <c r="K1" s="3" t="s">
        <v>15</v>
      </c>
    </row>
    <row r="2" spans="1:12" x14ac:dyDescent="0.15">
      <c r="A2" s="4" t="s">
        <v>4</v>
      </c>
      <c r="B2" s="3">
        <f>B1-B3</f>
        <v>0.50300259326993091</v>
      </c>
      <c r="F2" s="4" t="s">
        <v>20</v>
      </c>
      <c r="G2" s="3">
        <f>B2/(B7+B2)</f>
        <v>0.4</v>
      </c>
      <c r="K2" s="7">
        <f>B17</f>
        <v>0.03</v>
      </c>
      <c r="L2" s="3">
        <v>0</v>
      </c>
    </row>
    <row r="3" spans="1:12" x14ac:dyDescent="0.15">
      <c r="A3" s="21" t="s">
        <v>13</v>
      </c>
      <c r="B3" s="24">
        <v>0.49699740673006915</v>
      </c>
      <c r="F3" s="4" t="s">
        <v>22</v>
      </c>
      <c r="G3" s="3">
        <f>B7+B5*B1-B3</f>
        <v>0.75750648317482727</v>
      </c>
      <c r="K3" s="7">
        <f>B17</f>
        <v>0.03</v>
      </c>
      <c r="L3" s="3">
        <f>D17</f>
        <v>0.22879742186981536</v>
      </c>
    </row>
    <row r="4" spans="1:12" x14ac:dyDescent="0.15">
      <c r="A4" s="1" t="s">
        <v>0</v>
      </c>
      <c r="B4" s="2">
        <v>0.4</v>
      </c>
      <c r="C4" s="2"/>
      <c r="F4" s="3" t="s">
        <v>19</v>
      </c>
      <c r="G4" s="8">
        <f>(B7+B5*B1)/G3</f>
        <v>1.6560965718036837</v>
      </c>
      <c r="K4" s="7">
        <f>B16</f>
        <v>0.15003817006582446</v>
      </c>
      <c r="L4" s="3">
        <f>D17</f>
        <v>0.22879742186981536</v>
      </c>
    </row>
    <row r="5" spans="1:12" x14ac:dyDescent="0.15">
      <c r="A5" s="1" t="s">
        <v>5</v>
      </c>
      <c r="B5" s="2">
        <v>0.5</v>
      </c>
      <c r="C5" s="2"/>
      <c r="F5" s="4" t="s">
        <v>21</v>
      </c>
      <c r="G5" s="8">
        <f>B3/G3</f>
        <v>0.65609657180368397</v>
      </c>
      <c r="K5" s="7">
        <f>B16</f>
        <v>0.15003817006582446</v>
      </c>
      <c r="L5" s="3">
        <f>D16</f>
        <v>0.48682196076740469</v>
      </c>
    </row>
    <row r="6" spans="1:12" x14ac:dyDescent="0.15">
      <c r="A6" s="20" t="s">
        <v>2</v>
      </c>
      <c r="B6" s="22">
        <v>1.5</v>
      </c>
      <c r="C6" s="2"/>
      <c r="K6" s="7">
        <f>B15</f>
        <v>0.30584242965010844</v>
      </c>
      <c r="L6" s="3">
        <f>D16</f>
        <v>0.48682196076740469</v>
      </c>
    </row>
    <row r="7" spans="1:12" x14ac:dyDescent="0.15">
      <c r="A7" s="1" t="s">
        <v>14</v>
      </c>
      <c r="B7" s="2">
        <f>B6*B2</f>
        <v>0.75450388990489636</v>
      </c>
      <c r="C7" s="2"/>
      <c r="K7" s="7">
        <f>B15</f>
        <v>0.30584242965010844</v>
      </c>
      <c r="L7" s="3">
        <f>D15</f>
        <v>0.57166435782165292</v>
      </c>
    </row>
    <row r="8" spans="1:12" x14ac:dyDescent="0.15">
      <c r="B8" s="3" t="s">
        <v>30</v>
      </c>
      <c r="C8" s="3" t="s">
        <v>27</v>
      </c>
      <c r="D8" s="3" t="s">
        <v>16</v>
      </c>
      <c r="E8" s="3" t="s">
        <v>17</v>
      </c>
      <c r="K8" s="7">
        <f>B14</f>
        <v>0.44238542503841111</v>
      </c>
      <c r="L8" s="3">
        <f>D15</f>
        <v>0.57166435782165292</v>
      </c>
    </row>
    <row r="9" spans="1:12" x14ac:dyDescent="0.15">
      <c r="A9" s="4" t="s">
        <v>1</v>
      </c>
      <c r="B9" s="25">
        <v>0.76557952757634262</v>
      </c>
      <c r="C9" s="6"/>
      <c r="D9" s="6"/>
      <c r="E9" s="3">
        <f>B2*B9+B3*B17-B1*B4</f>
        <v>-1.5900728290163535E-6</v>
      </c>
      <c r="F9" s="5" t="s">
        <v>32</v>
      </c>
      <c r="K9" s="7">
        <f>B14</f>
        <v>0.44238542503841111</v>
      </c>
      <c r="L9" s="3">
        <f>D14</f>
        <v>0.63977119254405446</v>
      </c>
    </row>
    <row r="10" spans="1:12" x14ac:dyDescent="0.15">
      <c r="A10" s="4" t="s">
        <v>6</v>
      </c>
      <c r="B10" s="26">
        <v>0.73486613830159664</v>
      </c>
      <c r="C10" s="8">
        <f>77.0053*B10^4-171.3*B10^3+142.48*B10^2-56.338*B10+11.159</f>
        <v>1.1782869500311737</v>
      </c>
      <c r="D10" s="6">
        <f>C10*B10/(1+(C10-1)*B10)</f>
        <v>0.7655792514697396</v>
      </c>
      <c r="E10" s="3">
        <f>G1*B10+G2*B9-D11</f>
        <v>-5.2119866589261932E-7</v>
      </c>
      <c r="F10" s="5" t="s">
        <v>33</v>
      </c>
      <c r="K10" s="7">
        <f>B13</f>
        <v>0.5558979205187996</v>
      </c>
      <c r="L10" s="3">
        <f>D14</f>
        <v>0.63977119254405446</v>
      </c>
    </row>
    <row r="11" spans="1:12" x14ac:dyDescent="0.15">
      <c r="A11" s="4" t="s">
        <v>7</v>
      </c>
      <c r="B11" s="26">
        <v>0.69857951859934331</v>
      </c>
      <c r="C11" s="8">
        <f t="shared" ref="C11:C17" si="0">77.0053*B11^4-171.3*B11^3+142.48*B11^2-56.338*B11+11.159</f>
        <v>1.2749888478712084</v>
      </c>
      <c r="D11" s="6">
        <f t="shared" ref="D11:D17" si="1">C11*B11/(1+(C11-1)*B11)</f>
        <v>0.74715201521016095</v>
      </c>
      <c r="E11" s="3">
        <f>G1*B11+G2*B9-D12</f>
        <v>-1.0125670516503149E-6</v>
      </c>
      <c r="F11" s="5" t="s">
        <v>34</v>
      </c>
      <c r="K11" s="7">
        <f>B13</f>
        <v>0.5558979205187996</v>
      </c>
      <c r="L11" s="3">
        <f>D13</f>
        <v>0.69227121009513481</v>
      </c>
    </row>
    <row r="12" spans="1:12" x14ac:dyDescent="0.15">
      <c r="A12" s="4" t="s">
        <v>8</v>
      </c>
      <c r="B12" s="26">
        <v>0.64339881672183397</v>
      </c>
      <c r="C12" s="8">
        <f t="shared" si="0"/>
        <v>1.4639866022055461</v>
      </c>
      <c r="D12" s="6">
        <f t="shared" si="1"/>
        <v>0.72538053475719477</v>
      </c>
      <c r="E12" s="3">
        <f>G1*B12+G2*B9-D13</f>
        <v>-1.0903149727514716E-7</v>
      </c>
      <c r="F12" s="5" t="s">
        <v>35</v>
      </c>
      <c r="K12" s="6">
        <f>B12</f>
        <v>0.64339881672183397</v>
      </c>
      <c r="L12" s="3">
        <f>D13</f>
        <v>0.69227121009513481</v>
      </c>
    </row>
    <row r="13" spans="1:12" x14ac:dyDescent="0.15">
      <c r="A13" s="4" t="s">
        <v>9</v>
      </c>
      <c r="B13" s="26">
        <v>0.5558979205187996</v>
      </c>
      <c r="C13" s="8">
        <f t="shared" si="0"/>
        <v>1.7971978855336115</v>
      </c>
      <c r="D13" s="6">
        <f t="shared" si="1"/>
        <v>0.69227121009513481</v>
      </c>
      <c r="E13" s="3">
        <f>G1*B13+G2*B9-D14</f>
        <v>-6.2920223753426541E-7</v>
      </c>
      <c r="F13" s="5" t="s">
        <v>36</v>
      </c>
      <c r="K13" s="6">
        <f>B12</f>
        <v>0.64339881672183397</v>
      </c>
      <c r="L13" s="3">
        <f>D12</f>
        <v>0.72538053475719477</v>
      </c>
    </row>
    <row r="14" spans="1:12" x14ac:dyDescent="0.15">
      <c r="A14" s="4" t="s">
        <v>10</v>
      </c>
      <c r="B14" s="26">
        <v>0.44238542503841111</v>
      </c>
      <c r="C14" s="8">
        <f t="shared" si="0"/>
        <v>2.2386157102717963</v>
      </c>
      <c r="D14" s="6">
        <f t="shared" si="1"/>
        <v>0.63977119254405446</v>
      </c>
      <c r="E14" s="3">
        <f>G1*B14+G2*B9-D15</f>
        <v>-1.2917680691781896E-6</v>
      </c>
      <c r="F14" s="5" t="s">
        <v>37</v>
      </c>
      <c r="K14" s="7">
        <f>B11</f>
        <v>0.69857951859934331</v>
      </c>
      <c r="L14" s="3">
        <f>D12</f>
        <v>0.72538053475719477</v>
      </c>
    </row>
    <row r="15" spans="1:12" x14ac:dyDescent="0.15">
      <c r="A15" s="4" t="s">
        <v>11</v>
      </c>
      <c r="B15" s="26">
        <v>0.30584242965010844</v>
      </c>
      <c r="C15" s="8">
        <f t="shared" si="0"/>
        <v>3.0291252485354914</v>
      </c>
      <c r="D15" s="6">
        <f t="shared" si="1"/>
        <v>0.57166435782165292</v>
      </c>
      <c r="E15" s="3">
        <f>G4*B15-G5*B17-D16</f>
        <v>-2.5866586128575619E-7</v>
      </c>
      <c r="F15" s="5" t="s">
        <v>38</v>
      </c>
      <c r="K15" s="7">
        <f>B11</f>
        <v>0.69857951859934331</v>
      </c>
      <c r="L15" s="3">
        <f>D11</f>
        <v>0.74715201521016095</v>
      </c>
    </row>
    <row r="16" spans="1:12" x14ac:dyDescent="0.15">
      <c r="A16" s="4" t="s">
        <v>112</v>
      </c>
      <c r="B16" s="26">
        <v>0.15003817006582446</v>
      </c>
      <c r="C16" s="8">
        <f t="shared" si="0"/>
        <v>5.3740259892526883</v>
      </c>
      <c r="D16" s="6">
        <f t="shared" si="1"/>
        <v>0.48682196076740469</v>
      </c>
      <c r="E16" s="3">
        <f>G4*B16-G5*B17-D17</f>
        <v>-2.619938215903117E-6</v>
      </c>
      <c r="F16" s="5" t="s">
        <v>39</v>
      </c>
      <c r="K16" s="7">
        <f>B10</f>
        <v>0.73486613830159664</v>
      </c>
      <c r="L16" s="3">
        <f>D11</f>
        <v>0.74715201521016095</v>
      </c>
    </row>
    <row r="17" spans="1:13" x14ac:dyDescent="0.15">
      <c r="A17" s="4" t="s">
        <v>12</v>
      </c>
      <c r="B17" s="23">
        <v>0.03</v>
      </c>
      <c r="C17" s="8">
        <f t="shared" si="0"/>
        <v>9.5925292742929997</v>
      </c>
      <c r="D17" s="6">
        <f t="shared" si="1"/>
        <v>0.22879742186981536</v>
      </c>
      <c r="E17" s="6">
        <f>D10-B9</f>
        <v>-2.7610660302546108E-7</v>
      </c>
      <c r="F17" s="5" t="s">
        <v>40</v>
      </c>
      <c r="K17" s="7">
        <f>B10</f>
        <v>0.73486613830159664</v>
      </c>
      <c r="L17" s="3">
        <f>D10</f>
        <v>0.7655792514697396</v>
      </c>
    </row>
    <row r="18" spans="1:13" x14ac:dyDescent="0.15">
      <c r="B18" s="6"/>
      <c r="C18" s="6"/>
      <c r="E18" s="3">
        <f>SUMSQ(E9:E17)</f>
        <v>1.2908938891835232E-11</v>
      </c>
      <c r="F18" s="5"/>
      <c r="K18" s="7">
        <f>B9</f>
        <v>0.76557952757634262</v>
      </c>
      <c r="L18" s="3">
        <f>D10</f>
        <v>0.7655792514697396</v>
      </c>
    </row>
    <row r="19" spans="1:13" x14ac:dyDescent="0.15">
      <c r="B19" s="6"/>
      <c r="C19" s="6"/>
      <c r="F19" s="5"/>
      <c r="K19" s="7">
        <f>B9</f>
        <v>0.76557952757634262</v>
      </c>
      <c r="L19" s="3">
        <v>0</v>
      </c>
    </row>
    <row r="20" spans="1:13" x14ac:dyDescent="0.15">
      <c r="B20" s="6"/>
      <c r="C20" s="6"/>
      <c r="F20" s="5"/>
    </row>
    <row r="21" spans="1:13" x14ac:dyDescent="0.15">
      <c r="B21" s="6"/>
      <c r="C21" s="6"/>
      <c r="K21" s="3">
        <v>0</v>
      </c>
      <c r="L21" s="3">
        <v>0</v>
      </c>
    </row>
    <row r="22" spans="1:13" x14ac:dyDescent="0.15">
      <c r="B22" s="6"/>
      <c r="C22" s="6"/>
      <c r="F22" s="5"/>
      <c r="K22" s="3">
        <v>1</v>
      </c>
      <c r="L22" s="3">
        <v>1</v>
      </c>
    </row>
    <row r="23" spans="1:13" x14ac:dyDescent="0.15">
      <c r="B23" s="6"/>
      <c r="C23" s="6"/>
      <c r="F23" s="5"/>
      <c r="K23" s="3" t="s">
        <v>31</v>
      </c>
    </row>
    <row r="24" spans="1:13" x14ac:dyDescent="0.15">
      <c r="B24" s="6"/>
      <c r="C24" s="6"/>
      <c r="F24" s="5"/>
      <c r="K24" s="3" t="s">
        <v>30</v>
      </c>
      <c r="L24" s="3" t="s">
        <v>27</v>
      </c>
      <c r="M24" s="3" t="s">
        <v>29</v>
      </c>
    </row>
    <row r="25" spans="1:13" x14ac:dyDescent="0.15">
      <c r="B25" s="6"/>
      <c r="C25" s="6"/>
      <c r="F25" s="5"/>
      <c r="K25" s="3">
        <v>0.89</v>
      </c>
      <c r="M25" s="3">
        <v>0.89</v>
      </c>
    </row>
    <row r="26" spans="1:13" x14ac:dyDescent="0.15">
      <c r="K26" s="3">
        <v>0.80400000000000005</v>
      </c>
      <c r="L26" s="6"/>
      <c r="M26" s="3">
        <v>0.81499999999999995</v>
      </c>
    </row>
    <row r="27" spans="1:13" x14ac:dyDescent="0.15">
      <c r="K27" s="6">
        <v>0.73</v>
      </c>
      <c r="L27" s="6">
        <f>77.0053*K27^4-171.3*K27^3+142.48*K27^2-56.338*K27+11.159</f>
        <v>1.1893905767730022</v>
      </c>
      <c r="M27" s="3">
        <f>L27*K27/(1+(L27-1)*K27)</f>
        <v>0.76279482955254485</v>
      </c>
    </row>
    <row r="28" spans="1:13" x14ac:dyDescent="0.15">
      <c r="K28" s="3">
        <v>0.6</v>
      </c>
      <c r="L28" s="6">
        <f t="shared" ref="L28:L38" si="2">77.0053*K28^4-171.3*K28^3+142.48*K28^2-56.338*K28+11.159</f>
        <v>1.6280868799999926</v>
      </c>
      <c r="M28" s="3">
        <f t="shared" ref="M28:M38" si="3">L28*K28/(1+(L28-1)*K28)</f>
        <v>0.7094822371513223</v>
      </c>
    </row>
    <row r="29" spans="1:13" x14ac:dyDescent="0.15">
      <c r="K29" s="6">
        <v>0.5</v>
      </c>
      <c r="L29" s="6">
        <f t="shared" si="2"/>
        <v>2.0103312499999983</v>
      </c>
      <c r="M29" s="3">
        <f t="shared" si="3"/>
        <v>0.66781064376221033</v>
      </c>
    </row>
    <row r="30" spans="1:13" x14ac:dyDescent="0.15">
      <c r="K30" s="3">
        <v>0.3</v>
      </c>
      <c r="L30" s="6">
        <f t="shared" si="2"/>
        <v>3.079442929999999</v>
      </c>
      <c r="M30" s="3">
        <f t="shared" si="3"/>
        <v>0.56892115620230643</v>
      </c>
    </row>
    <row r="31" spans="1:13" x14ac:dyDescent="0.15">
      <c r="K31" s="6">
        <v>0.25</v>
      </c>
      <c r="L31" s="6">
        <f t="shared" si="2"/>
        <v>3.6037394531249998</v>
      </c>
      <c r="M31" s="3">
        <f t="shared" si="3"/>
        <v>0.54571193771426729</v>
      </c>
    </row>
    <row r="32" spans="1:13" x14ac:dyDescent="0.15">
      <c r="K32" s="3">
        <v>0.2</v>
      </c>
      <c r="L32" s="6">
        <f t="shared" si="2"/>
        <v>4.343408479999999</v>
      </c>
      <c r="M32" s="3">
        <f t="shared" si="3"/>
        <v>0.52057962766794807</v>
      </c>
    </row>
    <row r="33" spans="5:13" x14ac:dyDescent="0.15">
      <c r="K33" s="6">
        <v>0.15</v>
      </c>
      <c r="L33" s="6">
        <f t="shared" si="2"/>
        <v>5.3749464331250003</v>
      </c>
      <c r="M33" s="3">
        <f t="shared" si="3"/>
        <v>0.48678996307400185</v>
      </c>
    </row>
    <row r="34" spans="5:13" x14ac:dyDescent="0.15">
      <c r="K34" s="3">
        <v>0.1</v>
      </c>
      <c r="L34" s="6">
        <f t="shared" si="2"/>
        <v>6.7864005299999999</v>
      </c>
      <c r="M34" s="3">
        <f t="shared" si="3"/>
        <v>0.42988903753603169</v>
      </c>
    </row>
    <row r="35" spans="5:13" x14ac:dyDescent="0.15">
      <c r="K35" s="6">
        <v>7.0000000000000007E-2</v>
      </c>
      <c r="L35" s="6">
        <f t="shared" si="2"/>
        <v>7.856584997253</v>
      </c>
      <c r="M35" s="3">
        <f t="shared" si="3"/>
        <v>0.37160504125407229</v>
      </c>
    </row>
    <row r="36" spans="5:13" x14ac:dyDescent="0.15">
      <c r="K36" s="3">
        <v>0.05</v>
      </c>
      <c r="L36" s="6">
        <f t="shared" si="2"/>
        <v>8.6773687831250008</v>
      </c>
      <c r="M36" s="3">
        <f t="shared" si="3"/>
        <v>0.31351855919250626</v>
      </c>
    </row>
    <row r="37" spans="5:13" x14ac:dyDescent="0.15">
      <c r="K37" s="6">
        <v>0.02</v>
      </c>
      <c r="L37" s="6">
        <f t="shared" si="2"/>
        <v>10.087873920848001</v>
      </c>
      <c r="M37" s="3">
        <f t="shared" si="3"/>
        <v>0.17072663562681839</v>
      </c>
    </row>
    <row r="38" spans="5:13" x14ac:dyDescent="0.15">
      <c r="K38" s="3">
        <v>0.01</v>
      </c>
      <c r="L38" s="6">
        <f t="shared" si="2"/>
        <v>10.609697470053</v>
      </c>
      <c r="M38" s="3">
        <f t="shared" si="3"/>
        <v>9.6795244535290564E-2</v>
      </c>
    </row>
    <row r="39" spans="5:13" ht="13.95" customHeight="1" x14ac:dyDescent="0.15">
      <c r="K39" s="3">
        <v>0</v>
      </c>
      <c r="M39" s="3">
        <v>0</v>
      </c>
    </row>
    <row r="40" spans="5:13" ht="13.95" customHeight="1" x14ac:dyDescent="0.15">
      <c r="E40" s="4"/>
    </row>
    <row r="41" spans="5:13" x14ac:dyDescent="0.15">
      <c r="K41" s="6">
        <f>B17</f>
        <v>0.03</v>
      </c>
      <c r="L41" s="6">
        <f>B17</f>
        <v>0.03</v>
      </c>
    </row>
    <row r="42" spans="5:13" x14ac:dyDescent="0.15">
      <c r="K42" s="6">
        <f>K45</f>
        <v>0.30860511810591434</v>
      </c>
      <c r="L42" s="6">
        <f>L45</f>
        <v>0.49139488189408564</v>
      </c>
    </row>
    <row r="43" spans="5:13" x14ac:dyDescent="0.15">
      <c r="K43" s="6">
        <f>B9</f>
        <v>0.76557952757634262</v>
      </c>
      <c r="L43" s="6">
        <f>B9</f>
        <v>0.76557952757634262</v>
      </c>
    </row>
    <row r="45" spans="5:13" x14ac:dyDescent="0.15">
      <c r="K45" s="6">
        <f>(B9/(B6+1)+B4/(B5-1))/(B5/(B5-1)-B6/(B6+1))</f>
        <v>0.30860511810591434</v>
      </c>
      <c r="L45" s="6">
        <f>(B4/B5+B9/B6)/((B6+1)/B6-(B5-1)/B5)</f>
        <v>0.49139488189408564</v>
      </c>
    </row>
    <row r="46" spans="5:13" x14ac:dyDescent="0.15">
      <c r="K46" s="3">
        <f>B4</f>
        <v>0.4</v>
      </c>
      <c r="L46" s="3">
        <f>B4</f>
        <v>0.4</v>
      </c>
    </row>
    <row r="47" spans="5:13" x14ac:dyDescent="0.15">
      <c r="K47" s="3">
        <f>B4</f>
        <v>0.4</v>
      </c>
      <c r="L47" s="3">
        <v>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例題12エタノール水2成分蒸留</vt:lpstr>
      <vt:lpstr>EtOHWater気液平衡</vt:lpstr>
      <vt:lpstr>xw指定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itolab200</cp:lastModifiedBy>
  <cp:lastPrinted>2006-09-14T07:59:28Z</cp:lastPrinted>
  <dcterms:created xsi:type="dcterms:W3CDTF">2004-07-13T07:14:25Z</dcterms:created>
  <dcterms:modified xsi:type="dcterms:W3CDTF">2018-09-01T08:42:46Z</dcterms:modified>
</cp:coreProperties>
</file>