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ira ITO\Dropbox\2017\COCOChemSepで学ぶ化学工学\fsd&amp;xls\"/>
    </mc:Choice>
  </mc:AlternateContent>
  <bookViews>
    <workbookView xWindow="240" yWindow="110" windowWidth="18430" windowHeight="12950"/>
  </bookViews>
  <sheets>
    <sheet name="Flash distillaiton" sheetId="4" r:id="rId1"/>
  </sheets>
  <definedNames>
    <definedName name="solver_adj" localSheetId="0" hidden="1">'Flash distillaiton'!#REF!,'Flash distillaiton'!#REF!</definedName>
    <definedName name="solver_cvg" localSheetId="0" hidden="1">0.0000001</definedName>
    <definedName name="solver_drv" localSheetId="0" hidden="1">1</definedName>
    <definedName name="solver_est" localSheetId="0" hidden="1">1</definedName>
    <definedName name="solver_itr" localSheetId="0" hidden="1">300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2</definedName>
    <definedName name="solver_opt" localSheetId="0" hidden="1">'Flash distillaiton'!$B$7</definedName>
    <definedName name="solver_pre" localSheetId="0" hidden="1">0.000000001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0.001</definedName>
    <definedName name="solver_typ" localSheetId="0" hidden="1">2</definedName>
    <definedName name="solver_val" localSheetId="0" hidden="1">101.3</definedName>
    <definedName name="液組成_x">'Flash distillaiton'!$F$15</definedName>
  </definedNames>
  <calcPr calcId="162913"/>
</workbook>
</file>

<file path=xl/calcChain.xml><?xml version="1.0" encoding="utf-8"?>
<calcChain xmlns="http://schemas.openxmlformats.org/spreadsheetml/2006/main">
  <c r="M22" i="4" l="1"/>
  <c r="M23" i="4"/>
  <c r="M24" i="4"/>
  <c r="M25" i="4"/>
  <c r="M26" i="4"/>
  <c r="M27" i="4"/>
  <c r="M28" i="4"/>
  <c r="M29" i="4"/>
  <c r="M30" i="4"/>
  <c r="M21" i="4"/>
  <c r="K21" i="4" l="1"/>
  <c r="L20" i="4"/>
  <c r="K20" i="4"/>
  <c r="F15" i="4"/>
  <c r="F17" i="4" s="1"/>
  <c r="B3" i="4"/>
  <c r="F27" i="4"/>
  <c r="F29" i="4" s="1"/>
  <c r="F19" i="4"/>
  <c r="F21" i="4" s="1"/>
  <c r="F18" i="4" l="1"/>
  <c r="F30" i="4" s="1"/>
  <c r="F20" i="4"/>
  <c r="F28" i="4"/>
  <c r="F23" i="4"/>
  <c r="F25" i="4" l="1"/>
  <c r="F24" i="4"/>
  <c r="F26" i="4" s="1"/>
  <c r="F22" i="4"/>
  <c r="F31" i="4" l="1"/>
  <c r="F32" i="4" s="1"/>
  <c r="F33" i="4" l="1"/>
  <c r="F35" i="4" s="1"/>
  <c r="B8" i="4" s="1"/>
  <c r="F34" i="4"/>
  <c r="B7" i="4" l="1"/>
  <c r="L21" i="4"/>
</calcChain>
</file>

<file path=xl/comments1.xml><?xml version="1.0" encoding="utf-8"?>
<comments xmlns="http://schemas.openxmlformats.org/spreadsheetml/2006/main">
  <authors>
    <author>itolab04</author>
  </authors>
  <commentList>
    <comment ref="B7" authorId="0" shapeId="0">
      <text>
        <r>
          <rPr>
            <sz val="10"/>
            <color indexed="81"/>
            <rFont val="Arial"/>
            <family val="2"/>
          </rPr>
          <t>=B2*B8+B3*B6-B1*B4</t>
        </r>
      </text>
    </comment>
  </commentList>
</comments>
</file>

<file path=xl/sharedStrings.xml><?xml version="1.0" encoding="utf-8"?>
<sst xmlns="http://schemas.openxmlformats.org/spreadsheetml/2006/main" count="49" uniqueCount="43">
  <si>
    <t>F=</t>
    <phoneticPr fontId="2"/>
  </si>
  <si>
    <t>mol/s</t>
    <phoneticPr fontId="2"/>
  </si>
  <si>
    <t>D=</t>
    <phoneticPr fontId="2"/>
  </si>
  <si>
    <t>x</t>
    <phoneticPr fontId="2"/>
  </si>
  <si>
    <t>y</t>
    <phoneticPr fontId="2"/>
  </si>
  <si>
    <t>低沸点成分(1)</t>
    <rPh sb="0" eb="1">
      <t>テイ</t>
    </rPh>
    <rPh sb="1" eb="3">
      <t>フッテン</t>
    </rPh>
    <rPh sb="3" eb="5">
      <t>セイブン</t>
    </rPh>
    <phoneticPr fontId="2"/>
  </si>
  <si>
    <t>高沸点成分(2)</t>
    <rPh sb="0" eb="1">
      <t>コウ</t>
    </rPh>
    <rPh sb="1" eb="3">
      <t>フッテン</t>
    </rPh>
    <rPh sb="3" eb="5">
      <t>セイブン</t>
    </rPh>
    <phoneticPr fontId="2"/>
  </si>
  <si>
    <t>Antoine定数(mmHg)</t>
    <rPh sb="7" eb="9">
      <t>テイスウ</t>
    </rPh>
    <phoneticPr fontId="2"/>
  </si>
  <si>
    <t>B1</t>
    <phoneticPr fontId="2"/>
  </si>
  <si>
    <t>B2</t>
    <phoneticPr fontId="2"/>
  </si>
  <si>
    <t>C2</t>
    <phoneticPr fontId="2"/>
  </si>
  <si>
    <t>液組成 x</t>
    <rPh sb="0" eb="1">
      <t>エキ</t>
    </rPh>
    <rPh sb="1" eb="3">
      <t>ソセイ</t>
    </rPh>
    <phoneticPr fontId="2"/>
  </si>
  <si>
    <t>全圧[kPa]</t>
    <rPh sb="0" eb="1">
      <t>ゼン</t>
    </rPh>
    <rPh sb="1" eb="2">
      <t>アツ</t>
    </rPh>
    <phoneticPr fontId="2"/>
  </si>
  <si>
    <t>活量係数γ1</t>
    <rPh sb="0" eb="2">
      <t>カツリョウ</t>
    </rPh>
    <rPh sb="2" eb="4">
      <t>ケイスウ</t>
    </rPh>
    <phoneticPr fontId="2"/>
  </si>
  <si>
    <t>活量係数γ2</t>
    <rPh sb="0" eb="2">
      <t>カツリョウ</t>
    </rPh>
    <rPh sb="2" eb="4">
      <t>ケイスウ</t>
    </rPh>
    <phoneticPr fontId="2"/>
  </si>
  <si>
    <t>p*2</t>
    <phoneticPr fontId="2"/>
  </si>
  <si>
    <t>蒸気圧(t1)</t>
    <rPh sb="0" eb="3">
      <t>ジョウキアツ</t>
    </rPh>
    <phoneticPr fontId="2"/>
  </si>
  <si>
    <t>蒸気圧(t2)</t>
    <rPh sb="0" eb="3">
      <t>ジョウキアツ</t>
    </rPh>
    <phoneticPr fontId="2"/>
  </si>
  <si>
    <t>蒸気圧(t3)</t>
    <rPh sb="0" eb="3">
      <t>ジョウキアツ</t>
    </rPh>
    <phoneticPr fontId="2"/>
  </si>
  <si>
    <t>沸点[℃]</t>
    <rPh sb="0" eb="2">
      <t>フッテン</t>
    </rPh>
    <phoneticPr fontId="2"/>
  </si>
  <si>
    <t>エタノール</t>
    <phoneticPr fontId="2"/>
  </si>
  <si>
    <t>水</t>
    <rPh sb="0" eb="1">
      <t>ミズ</t>
    </rPh>
    <phoneticPr fontId="2"/>
  </si>
  <si>
    <t>A12</t>
    <phoneticPr fontId="2"/>
  </si>
  <si>
    <t>A21</t>
    <phoneticPr fontId="2"/>
  </si>
  <si>
    <t>A1</t>
    <phoneticPr fontId="2"/>
  </si>
  <si>
    <t>C1</t>
    <phoneticPr fontId="2"/>
  </si>
  <si>
    <t>A2</t>
    <phoneticPr fontId="2"/>
  </si>
  <si>
    <t>t1</t>
    <phoneticPr fontId="2"/>
  </si>
  <si>
    <t>p*1</t>
    <phoneticPr fontId="2"/>
  </si>
  <si>
    <t>t2</t>
    <phoneticPr fontId="2"/>
  </si>
  <si>
    <t>t3</t>
    <phoneticPr fontId="2"/>
  </si>
  <si>
    <t>y</t>
    <phoneticPr fontId="2"/>
  </si>
  <si>
    <t>Tb</t>
    <phoneticPr fontId="2"/>
  </si>
  <si>
    <t>p*1[kPa]</t>
    <phoneticPr fontId="2"/>
  </si>
  <si>
    <t>p*2[kPa]</t>
    <phoneticPr fontId="2"/>
  </si>
  <si>
    <t>気液平衡</t>
    <rPh sb="0" eb="2">
      <t>キエキ</t>
    </rPh>
    <rPh sb="2" eb="4">
      <t>ヘイコウ</t>
    </rPh>
    <phoneticPr fontId="2"/>
  </si>
  <si>
    <t>yD=</t>
    <phoneticPr fontId="2"/>
  </si>
  <si>
    <t>xF=</t>
    <phoneticPr fontId="2"/>
  </si>
  <si>
    <t>xW=</t>
    <phoneticPr fontId="2"/>
  </si>
  <si>
    <t>equilbrium to xW</t>
    <phoneticPr fontId="2"/>
  </si>
  <si>
    <t>W=</t>
    <phoneticPr fontId="2"/>
  </si>
  <si>
    <t>Van Laar定数</t>
    <rPh sb="8" eb="10">
      <t>テイスウ</t>
    </rPh>
    <phoneticPr fontId="2"/>
  </si>
  <si>
    <t>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</si>
</sst>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0;\-#,##0.0000"/>
    <numFmt numFmtId="177" formatCode="0.00_ "/>
    <numFmt numFmtId="178" formatCode="0.000_ "/>
    <numFmt numFmtId="179" formatCode="0.0_ "/>
    <numFmt numFmtId="180" formatCode="0.000000000000_ "/>
    <numFmt numFmtId="181" formatCode="0.0000_ 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  <scheme val="major"/>
    </font>
    <font>
      <sz val="10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3" fillId="0" borderId="0" xfId="1" applyFont="1" applyBorder="1">
      <alignment vertical="center"/>
    </xf>
    <xf numFmtId="0" fontId="3" fillId="0" borderId="0" xfId="1" applyFont="1">
      <alignment vertical="center"/>
    </xf>
    <xf numFmtId="0" fontId="3" fillId="0" borderId="0" xfId="1" applyNumberFormat="1" applyFont="1" applyBorder="1">
      <alignment vertical="center"/>
    </xf>
    <xf numFmtId="180" fontId="3" fillId="0" borderId="0" xfId="1" applyNumberFormat="1" applyFont="1">
      <alignment vertical="center"/>
    </xf>
    <xf numFmtId="176" fontId="3" fillId="0" borderId="0" xfId="1" applyNumberFormat="1" applyFont="1" applyBorder="1">
      <alignment vertical="center"/>
    </xf>
    <xf numFmtId="178" fontId="3" fillId="0" borderId="0" xfId="1" applyNumberFormat="1" applyFont="1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NumberFormat="1" applyFont="1" applyProtection="1">
      <protection locked="0"/>
    </xf>
    <xf numFmtId="177" fontId="3" fillId="0" borderId="0" xfId="2" applyNumberFormat="1" applyFont="1" applyAlignment="1">
      <alignment horizontal="right"/>
    </xf>
    <xf numFmtId="177" fontId="3" fillId="0" borderId="0" xfId="2" applyNumberFormat="1" applyFont="1"/>
    <xf numFmtId="179" fontId="3" fillId="0" borderId="0" xfId="2" applyNumberFormat="1" applyFont="1" applyAlignment="1">
      <alignment horizontal="right"/>
    </xf>
    <xf numFmtId="179" fontId="3" fillId="0" borderId="0" xfId="2" applyNumberFormat="1" applyFont="1" applyProtection="1">
      <protection locked="0"/>
    </xf>
    <xf numFmtId="179" fontId="3" fillId="0" borderId="0" xfId="2" applyNumberFormat="1" applyFont="1"/>
    <xf numFmtId="0" fontId="4" fillId="0" borderId="0" xfId="2" applyFont="1"/>
    <xf numFmtId="177" fontId="4" fillId="0" borderId="0" xfId="2" applyNumberFormat="1" applyFont="1"/>
    <xf numFmtId="181" fontId="4" fillId="0" borderId="0" xfId="2" applyNumberFormat="1" applyFont="1" applyProtection="1">
      <protection locked="0"/>
    </xf>
    <xf numFmtId="181" fontId="3" fillId="0" borderId="0" xfId="1" applyNumberFormat="1" applyFo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181" fontId="5" fillId="0" borderId="1" xfId="1" applyNumberFormat="1" applyFont="1" applyBorder="1">
      <alignment vertical="center"/>
    </xf>
    <xf numFmtId="181" fontId="5" fillId="0" borderId="0" xfId="1" applyNumberFormat="1" applyFont="1">
      <alignment vertical="center"/>
    </xf>
    <xf numFmtId="181" fontId="6" fillId="0" borderId="0" xfId="2" applyNumberFormat="1" applyFont="1"/>
    <xf numFmtId="177" fontId="3" fillId="0" borderId="0" xfId="1" applyNumberFormat="1" applyFont="1">
      <alignment vertical="center"/>
    </xf>
  </cellXfs>
  <cellStyles count="3">
    <cellStyle name="標準" xfId="0" builtinId="0"/>
    <cellStyle name="標準_2成分系気液平衡" xfId="1"/>
    <cellStyle name="標準_dist2説明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68476203447117"/>
          <c:y val="3.549523443038978E-2"/>
          <c:w val="0.74432533583116289"/>
          <c:h val="0.7851561033894957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'Flash distillaiton'!$G$20:$G$31</c:f>
              <c:numCache>
                <c:formatCode>General</c:formatCode>
                <c:ptCount val="1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numCache>
            </c:numRef>
          </c:xVal>
          <c:yVal>
            <c:numRef>
              <c:f>'Flash distillaiton'!$H$20:$H$31</c:f>
              <c:numCache>
                <c:formatCode>General</c:formatCode>
                <c:ptCount val="12"/>
                <c:pt idx="0">
                  <c:v>0</c:v>
                </c:pt>
                <c:pt idx="1">
                  <c:v>0.3246</c:v>
                </c:pt>
                <c:pt idx="2">
                  <c:v>0.43990000000000001</c:v>
                </c:pt>
                <c:pt idx="3">
                  <c:v>0.53449999999999998</c:v>
                </c:pt>
                <c:pt idx="4">
                  <c:v>0.58130000000000004</c:v>
                </c:pt>
                <c:pt idx="5">
                  <c:v>0.61799999999999999</c:v>
                </c:pt>
                <c:pt idx="6">
                  <c:v>0.65649999999999997</c:v>
                </c:pt>
                <c:pt idx="7">
                  <c:v>0.70089999999999997</c:v>
                </c:pt>
                <c:pt idx="8">
                  <c:v>0.75439999999999996</c:v>
                </c:pt>
                <c:pt idx="9">
                  <c:v>0.81969999999999998</c:v>
                </c:pt>
                <c:pt idx="10">
                  <c:v>0.90110999999999997</c:v>
                </c:pt>
                <c:pt idx="1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C5-4F47-A64B-3BC4C4387D89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'Flash distillaiton'!$I$20:$I$21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'Flash distillaiton'!$J$20:$J$21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C5-4F47-A64B-3BC4C4387D89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'Flash distillaiton'!$K$20:$K$21</c:f>
              <c:numCache>
                <c:formatCode>0.0000_ </c:formatCode>
                <c:ptCount val="2"/>
                <c:pt idx="0" formatCode="General">
                  <c:v>0.3</c:v>
                </c:pt>
                <c:pt idx="1">
                  <c:v>0.12601353599670806</c:v>
                </c:pt>
              </c:numCache>
            </c:numRef>
          </c:xVal>
          <c:yVal>
            <c:numRef>
              <c:f>'Flash distillaiton'!$L$20:$L$21</c:f>
              <c:numCache>
                <c:formatCode>0.000_ </c:formatCode>
                <c:ptCount val="2"/>
                <c:pt idx="0" formatCode="General">
                  <c:v>0.3</c:v>
                </c:pt>
                <c:pt idx="1">
                  <c:v>0.47432399391776842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C5-4F47-A64B-3BC4C4387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534368"/>
        <c:axId val="1"/>
      </c:scatterChart>
      <c:valAx>
        <c:axId val="1417534368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</a:p>
            </c:rich>
          </c:tx>
          <c:layout>
            <c:manualLayout>
              <c:xMode val="edge"/>
              <c:yMode val="edge"/>
              <c:x val="0.54938726273629102"/>
              <c:y val="0.89972444700708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</a:t>
                </a:r>
              </a:p>
            </c:rich>
          </c:tx>
          <c:layout>
            <c:manualLayout>
              <c:xMode val="edge"/>
              <c:yMode val="edge"/>
              <c:x val="4.3731707520450061E-3"/>
              <c:y val="0.3860435151834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17534368"/>
        <c:crosses val="autoZero"/>
        <c:crossBetween val="midCat"/>
        <c:majorUnit val="0.2"/>
        <c:minorUnit val="0.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573740</xdr:colOff>
      <xdr:row>0</xdr:row>
      <xdr:rowOff>0</xdr:rowOff>
    </xdr:from>
    <xdr:to>
      <xdr:col>10</xdr:col>
      <xdr:colOff>486148</xdr:colOff>
      <xdr:row>16</xdr:row>
      <xdr:rowOff>19050</xdr:rowOff>
    </xdr:to>
    <xdr:graphicFrame macro="">
      <xdr:nvGraphicFramePr>
        <xdr:cNvPr id="10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0.41271</cdr:x>
      <cdr:y>0.61083</cdr:y>
    </cdr:from>
    <cdr:to>
      <cdr:x>0.51288</cdr:x>
      <cdr:y>0.73018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7886" y="1480999"/>
          <a:ext cx="288312" cy="289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0.21958</cdr:x>
      <cdr:y>0.277</cdr:y>
    </cdr:from>
    <cdr:to>
      <cdr:x>0.46107</cdr:x>
      <cdr:y>0.35355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000" y="671615"/>
          <a:ext cx="695064" cy="185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(x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W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, y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)</a:t>
          </a:r>
        </a:p>
      </cdr:txBody>
    </cdr:sp>
  </cdr:relSizeAnchor>
  <cdr:relSizeAnchor xmlns:cdr="http://schemas.openxmlformats.org/drawingml/2006/chartDrawing">
    <cdr:from>
      <cdr:x>0.37319</cdr:x>
      <cdr:y>0.41637</cdr:y>
    </cdr:from>
    <cdr:to>
      <cdr:x>0.42519</cdr:x>
      <cdr:y>0.43215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74125" y="1009514"/>
          <a:ext cx="149668" cy="382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0.43415</cdr:x>
      <cdr:y>0.37279</cdr:y>
    </cdr:from>
    <cdr:to>
      <cdr:x>0.57356</cdr:x>
      <cdr:y>0.46177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9595" y="903855"/>
          <a:ext cx="401255" cy="215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D=0</a:t>
          </a:r>
        </a:p>
      </cdr:txBody>
    </cdr:sp>
  </cdr:relSizeAnchor>
  <cdr:relSizeAnchor xmlns:cdr="http://schemas.openxmlformats.org/drawingml/2006/chartDrawing">
    <cdr:from>
      <cdr:x>0.24222</cdr:x>
      <cdr:y>0.59023</cdr:y>
    </cdr:from>
    <cdr:to>
      <cdr:x>0.3809</cdr:x>
      <cdr:y>0.67897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163" y="1431055"/>
          <a:ext cx="399153" cy="215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D=F</a:t>
          </a:r>
        </a:p>
      </cdr:txBody>
    </cdr:sp>
  </cdr:relSizeAnchor>
  <cdr:relSizeAnchor xmlns:cdr="http://schemas.openxmlformats.org/drawingml/2006/chartDrawing">
    <cdr:from>
      <cdr:x>0.42778</cdr:x>
      <cdr:y>0.36436</cdr:y>
    </cdr:from>
    <cdr:to>
      <cdr:x>0.42778</cdr:x>
      <cdr:y>0.56769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31263" y="883421"/>
          <a:ext cx="0" cy="4929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0.20069</cdr:x>
      <cdr:y>0.58234</cdr:y>
    </cdr:from>
    <cdr:to>
      <cdr:x>0.4184</cdr:x>
      <cdr:y>0.58618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7633" y="1411941"/>
          <a:ext cx="626627" cy="92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Arial"/>
        <a:ea typeface="ＭＳ Ｐゴシック"/>
        <a:cs typeface=""/>
      </a:majorFont>
      <a:minorFont>
        <a:latin typeface="Times New Roman"/>
        <a:ea typeface="ＭＳ Ｐ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topLeftCell="A10" zoomScale="102" zoomScaleNormal="102" workbookViewId="0">
      <selection activeCell="J34" sqref="J34"/>
    </sheetView>
  </sheetViews>
  <sheetFormatPr defaultColWidth="12" defaultRowHeight="12" x14ac:dyDescent="0.2"/>
  <cols>
    <col min="1" max="1" width="8" style="2" customWidth="1"/>
    <col min="2" max="2" width="9.21875" style="2" customWidth="1"/>
    <col min="3" max="3" width="14.33203125" style="2" customWidth="1"/>
    <col min="4" max="4" width="12" style="2" customWidth="1"/>
    <col min="5" max="5" width="12.44140625" style="2" customWidth="1"/>
    <col min="6" max="6" width="13.109375" style="2" customWidth="1"/>
    <col min="7" max="7" width="12" style="2" customWidth="1"/>
    <col min="8" max="8" width="12.6640625" style="2" customWidth="1"/>
    <col min="9" max="16384" width="12" style="2"/>
  </cols>
  <sheetData>
    <row r="1" spans="1:8" ht="12.5" x14ac:dyDescent="0.2">
      <c r="A1" s="19" t="s">
        <v>0</v>
      </c>
      <c r="B1" s="20">
        <v>1</v>
      </c>
      <c r="C1" s="20" t="s">
        <v>1</v>
      </c>
      <c r="D1" s="1"/>
      <c r="E1" s="15" t="s">
        <v>35</v>
      </c>
      <c r="G1" s="1"/>
    </row>
    <row r="2" spans="1:8" ht="12.5" x14ac:dyDescent="0.2">
      <c r="A2" s="21" t="s">
        <v>2</v>
      </c>
      <c r="B2" s="22">
        <v>0.5</v>
      </c>
      <c r="C2" s="22" t="s">
        <v>1</v>
      </c>
      <c r="D2" s="1"/>
      <c r="E2" s="7" t="s">
        <v>5</v>
      </c>
      <c r="F2" s="7" t="s">
        <v>20</v>
      </c>
      <c r="G2" s="3"/>
      <c r="H2" s="4"/>
    </row>
    <row r="3" spans="1:8" ht="12.5" x14ac:dyDescent="0.2">
      <c r="A3" s="21" t="s">
        <v>40</v>
      </c>
      <c r="B3" s="22">
        <f>B1-B2</f>
        <v>0.5</v>
      </c>
      <c r="C3" s="22" t="s">
        <v>1</v>
      </c>
      <c r="D3" s="1"/>
      <c r="E3" s="7" t="s">
        <v>6</v>
      </c>
      <c r="F3" s="7" t="s">
        <v>21</v>
      </c>
      <c r="G3" s="1"/>
    </row>
    <row r="4" spans="1:8" ht="12.5" x14ac:dyDescent="0.2">
      <c r="A4" s="21" t="s">
        <v>37</v>
      </c>
      <c r="B4" s="22">
        <v>0.3</v>
      </c>
      <c r="C4" s="22"/>
      <c r="D4" s="1"/>
      <c r="E4" s="7" t="s">
        <v>41</v>
      </c>
      <c r="F4" s="7"/>
      <c r="G4" s="1"/>
    </row>
    <row r="5" spans="1:8" ht="13" thickBot="1" x14ac:dyDescent="0.25">
      <c r="A5" s="22"/>
      <c r="B5" s="22"/>
      <c r="C5" s="22"/>
      <c r="D5" s="1"/>
      <c r="E5" s="8" t="s">
        <v>22</v>
      </c>
      <c r="F5" s="7">
        <v>0.72919999999999996</v>
      </c>
      <c r="G5" s="1"/>
    </row>
    <row r="6" spans="1:8" ht="13" thickBot="1" x14ac:dyDescent="0.25">
      <c r="A6" s="21" t="s">
        <v>38</v>
      </c>
      <c r="B6" s="23">
        <v>0.12601353599670806</v>
      </c>
      <c r="C6" s="22"/>
      <c r="D6" s="1"/>
      <c r="E6" s="8" t="s">
        <v>23</v>
      </c>
      <c r="F6" s="7">
        <v>0.41039999999999999</v>
      </c>
      <c r="G6" s="1"/>
    </row>
    <row r="7" spans="1:8" ht="12.5" x14ac:dyDescent="0.2">
      <c r="A7" s="22"/>
      <c r="B7" s="22">
        <f>B2*B8+B3*B6-B1*B4</f>
        <v>1.6876495723822105E-4</v>
      </c>
      <c r="C7" s="22"/>
      <c r="D7" s="1"/>
      <c r="E7" s="7" t="s">
        <v>7</v>
      </c>
      <c r="F7" s="7"/>
      <c r="G7" s="1"/>
    </row>
    <row r="8" spans="1:8" ht="12.5" x14ac:dyDescent="0.2">
      <c r="A8" s="21" t="s">
        <v>36</v>
      </c>
      <c r="B8" s="24">
        <f>F35</f>
        <v>0.47432399391776842</v>
      </c>
      <c r="C8" s="22" t="s">
        <v>39</v>
      </c>
      <c r="D8" s="1"/>
      <c r="E8" s="8" t="s">
        <v>24</v>
      </c>
      <c r="F8" s="7">
        <v>8.0449400000000004</v>
      </c>
      <c r="G8" s="1"/>
    </row>
    <row r="9" spans="1:8" x14ac:dyDescent="0.2">
      <c r="C9" s="1"/>
      <c r="D9" s="1"/>
      <c r="E9" s="8" t="s">
        <v>8</v>
      </c>
      <c r="F9" s="7">
        <v>1554.3</v>
      </c>
      <c r="G9" s="1"/>
    </row>
    <row r="10" spans="1:8" x14ac:dyDescent="0.2">
      <c r="C10" s="1"/>
      <c r="D10" s="1"/>
      <c r="E10" s="8" t="s">
        <v>25</v>
      </c>
      <c r="F10" s="7">
        <v>222.65</v>
      </c>
      <c r="G10" s="1"/>
    </row>
    <row r="11" spans="1:8" x14ac:dyDescent="0.2">
      <c r="C11" s="1"/>
      <c r="D11" s="1"/>
      <c r="E11" s="8" t="s">
        <v>26</v>
      </c>
      <c r="F11" s="7">
        <v>7.9668099999999997</v>
      </c>
      <c r="G11" s="5"/>
    </row>
    <row r="12" spans="1:8" x14ac:dyDescent="0.2">
      <c r="C12" s="1"/>
      <c r="D12" s="1"/>
      <c r="E12" s="8" t="s">
        <v>9</v>
      </c>
      <c r="F12" s="7">
        <v>1668.21</v>
      </c>
      <c r="G12" s="5"/>
    </row>
    <row r="13" spans="1:8" x14ac:dyDescent="0.2">
      <c r="C13" s="1"/>
      <c r="D13" s="1"/>
      <c r="E13" s="8" t="s">
        <v>10</v>
      </c>
      <c r="F13" s="7">
        <v>228</v>
      </c>
      <c r="G13" s="1"/>
    </row>
    <row r="14" spans="1:8" x14ac:dyDescent="0.2">
      <c r="C14" s="1"/>
      <c r="E14" s="7"/>
      <c r="F14" s="7"/>
      <c r="G14" s="1"/>
    </row>
    <row r="15" spans="1:8" x14ac:dyDescent="0.2">
      <c r="E15" s="8" t="s">
        <v>11</v>
      </c>
      <c r="F15" s="17">
        <f>B6</f>
        <v>0.12601353599670806</v>
      </c>
    </row>
    <row r="16" spans="1:8" x14ac:dyDescent="0.2">
      <c r="E16" s="8" t="s">
        <v>12</v>
      </c>
      <c r="F16" s="9">
        <v>101.3</v>
      </c>
    </row>
    <row r="17" spans="3:13" x14ac:dyDescent="0.2">
      <c r="E17" s="10" t="s">
        <v>13</v>
      </c>
      <c r="F17" s="11">
        <f>10^(F5/(1+F15*F5/(1-F15)/F6)^2)</f>
        <v>2.8980410434102399</v>
      </c>
    </row>
    <row r="18" spans="3:13" x14ac:dyDescent="0.2">
      <c r="E18" s="10" t="s">
        <v>14</v>
      </c>
      <c r="F18" s="11">
        <f>10^(F6/(1+(1-F15)*F6/F15/F5)^2)</f>
        <v>1.0400850647520916</v>
      </c>
    </row>
    <row r="19" spans="3:13" x14ac:dyDescent="0.2">
      <c r="E19" s="12" t="s">
        <v>27</v>
      </c>
      <c r="F19" s="13">
        <f>F9/(F8-LOG(760))-F10</f>
        <v>78.330238918371634</v>
      </c>
      <c r="G19" s="2" t="s">
        <v>3</v>
      </c>
      <c r="H19" s="2" t="s">
        <v>4</v>
      </c>
      <c r="M19" s="2" t="s">
        <v>42</v>
      </c>
    </row>
    <row r="20" spans="3:13" x14ac:dyDescent="0.2">
      <c r="E20" s="12" t="s">
        <v>28</v>
      </c>
      <c r="F20" s="13">
        <f>10^(F8-F9/(F19+F10))*(101.3/760)</f>
        <v>101.29999999999983</v>
      </c>
      <c r="G20" s="2">
        <v>0</v>
      </c>
      <c r="H20" s="2">
        <v>0</v>
      </c>
      <c r="I20" s="2">
        <v>0</v>
      </c>
      <c r="J20" s="2">
        <v>0</v>
      </c>
      <c r="K20" s="2">
        <f>B4</f>
        <v>0.3</v>
      </c>
      <c r="L20" s="2">
        <f>B4</f>
        <v>0.3</v>
      </c>
    </row>
    <row r="21" spans="3:13" x14ac:dyDescent="0.2">
      <c r="E21" s="12" t="s">
        <v>15</v>
      </c>
      <c r="F21" s="13">
        <f>10^(F11-F12/(F19+F13))*(101.3/760)</f>
        <v>44.240125328823567</v>
      </c>
      <c r="G21" s="2">
        <v>0.05</v>
      </c>
      <c r="H21" s="2">
        <v>0.3246</v>
      </c>
      <c r="I21" s="2">
        <v>1</v>
      </c>
      <c r="J21" s="2">
        <v>1</v>
      </c>
      <c r="K21" s="18">
        <f>B6</f>
        <v>0.12601353599670806</v>
      </c>
      <c r="L21" s="6">
        <f>B8</f>
        <v>0.47432399391776842</v>
      </c>
      <c r="M21" s="26">
        <f>H21/G21</f>
        <v>6.492</v>
      </c>
    </row>
    <row r="22" spans="3:13" x14ac:dyDescent="0.2">
      <c r="E22" s="12" t="s">
        <v>16</v>
      </c>
      <c r="F22" s="14">
        <f t="shared" ref="F22" si="0">F20*F17*F15+F21*F18*(1-F15)</f>
        <v>77.209160636514071</v>
      </c>
      <c r="G22" s="2">
        <v>0.1</v>
      </c>
      <c r="H22" s="2">
        <v>0.43990000000000001</v>
      </c>
      <c r="M22" s="26">
        <f t="shared" ref="M22:M30" si="1">H22/G22</f>
        <v>4.399</v>
      </c>
    </row>
    <row r="23" spans="3:13" x14ac:dyDescent="0.2">
      <c r="E23" s="12" t="s">
        <v>29</v>
      </c>
      <c r="F23" s="14">
        <f>(F19+F27)/2</f>
        <v>89.165431912031337</v>
      </c>
      <c r="G23" s="2">
        <v>0.2</v>
      </c>
      <c r="H23" s="2">
        <v>0.53449999999999998</v>
      </c>
      <c r="M23" s="26">
        <f t="shared" si="1"/>
        <v>2.6724999999999999</v>
      </c>
    </row>
    <row r="24" spans="3:13" x14ac:dyDescent="0.2">
      <c r="E24" s="12" t="s">
        <v>28</v>
      </c>
      <c r="F24" s="13">
        <f>10^(F8-F9/(F23+F10))*(101.3/760)</f>
        <v>153.12860459468655</v>
      </c>
      <c r="G24" s="2">
        <v>0.3</v>
      </c>
      <c r="H24" s="2">
        <v>0.58130000000000004</v>
      </c>
      <c r="M24" s="26">
        <f t="shared" si="1"/>
        <v>1.9376666666666669</v>
      </c>
    </row>
    <row r="25" spans="3:13" x14ac:dyDescent="0.2">
      <c r="C25" s="7"/>
      <c r="D25" s="7"/>
      <c r="E25" s="12" t="s">
        <v>15</v>
      </c>
      <c r="F25" s="13">
        <f>10^(F11-F12/(F23+F13))*(101.3/760)</f>
        <v>67.898257543717875</v>
      </c>
      <c r="G25" s="2">
        <v>0.4</v>
      </c>
      <c r="H25" s="2">
        <v>0.61799999999999999</v>
      </c>
      <c r="M25" s="26">
        <f t="shared" si="1"/>
        <v>1.5449999999999999</v>
      </c>
    </row>
    <row r="26" spans="3:13" x14ac:dyDescent="0.2">
      <c r="C26" s="7"/>
      <c r="D26" s="7"/>
      <c r="E26" s="12" t="s">
        <v>17</v>
      </c>
      <c r="F26" s="14">
        <f t="shared" ref="F26" si="2">F24*F17*F15+F25*F18*(1-F15)</f>
        <v>117.64229478957276</v>
      </c>
      <c r="G26" s="2">
        <v>0.5</v>
      </c>
      <c r="H26" s="2">
        <v>0.65649999999999997</v>
      </c>
      <c r="M26" s="26">
        <f t="shared" si="1"/>
        <v>1.3129999999999999</v>
      </c>
    </row>
    <row r="27" spans="3:13" x14ac:dyDescent="0.2">
      <c r="C27" s="7"/>
      <c r="D27" s="7"/>
      <c r="E27" s="12" t="s">
        <v>30</v>
      </c>
      <c r="F27" s="14">
        <f>F12/(F11-LOG(760))-F13</f>
        <v>100.00062490569104</v>
      </c>
      <c r="G27" s="2">
        <v>0.6</v>
      </c>
      <c r="H27" s="2">
        <v>0.70089999999999997</v>
      </c>
      <c r="M27" s="26">
        <f t="shared" si="1"/>
        <v>1.1681666666666666</v>
      </c>
    </row>
    <row r="28" spans="3:13" x14ac:dyDescent="0.2">
      <c r="C28" s="7"/>
      <c r="D28" s="7"/>
      <c r="E28" s="12" t="s">
        <v>28</v>
      </c>
      <c r="F28" s="13">
        <f>10^(F8-F9/(F27+F10))*(101.3/760)</f>
        <v>225.13908744091657</v>
      </c>
      <c r="G28" s="2">
        <v>0.7</v>
      </c>
      <c r="H28" s="2">
        <v>0.75439999999999996</v>
      </c>
      <c r="M28" s="26">
        <f t="shared" si="1"/>
        <v>1.0777142857142856</v>
      </c>
    </row>
    <row r="29" spans="3:13" x14ac:dyDescent="0.2">
      <c r="C29" s="8"/>
      <c r="D29" s="7"/>
      <c r="E29" s="12" t="s">
        <v>15</v>
      </c>
      <c r="F29" s="13">
        <f>10^(F11-F12/(F27+F13))*(101.3/760)</f>
        <v>101.3000000000001</v>
      </c>
      <c r="G29" s="2">
        <v>0.8</v>
      </c>
      <c r="H29" s="2">
        <v>0.81969999999999998</v>
      </c>
      <c r="M29" s="26">
        <f t="shared" si="1"/>
        <v>1.0246249999999999</v>
      </c>
    </row>
    <row r="30" spans="3:13" x14ac:dyDescent="0.2">
      <c r="C30" s="8"/>
      <c r="D30" s="7"/>
      <c r="E30" s="12" t="s">
        <v>18</v>
      </c>
      <c r="F30" s="14">
        <f t="shared" ref="F30" si="3">F28*F17*F15+F29*F18*(1-F15)</f>
        <v>174.30283667754099</v>
      </c>
      <c r="G30" s="2">
        <v>0.9</v>
      </c>
      <c r="H30" s="2">
        <v>0.90110999999999997</v>
      </c>
      <c r="M30" s="26">
        <f t="shared" si="1"/>
        <v>1.0012333333333332</v>
      </c>
    </row>
    <row r="31" spans="3:13" x14ac:dyDescent="0.2">
      <c r="C31" s="7"/>
      <c r="D31" s="7"/>
      <c r="E31" s="12" t="s">
        <v>19</v>
      </c>
      <c r="F31" s="14">
        <f t="shared" ref="F31" si="4">F19*(F16-F26)*(F16-F30)/(F22-F26)/(F22-F30)+F23*(F16-F22)*(F16-F30)/(F26-F22)/(F26-F30)+F27*(F16-F22)*(F16-F26)/(F30-F22)/(F30-F26)</f>
        <v>85.09725691150814</v>
      </c>
      <c r="G31" s="2">
        <v>1</v>
      </c>
      <c r="H31" s="2">
        <v>1</v>
      </c>
    </row>
    <row r="32" spans="3:13" x14ac:dyDescent="0.2">
      <c r="C32" s="8"/>
      <c r="D32" s="7"/>
      <c r="E32" s="8" t="s">
        <v>32</v>
      </c>
      <c r="F32" s="16">
        <f t="shared" ref="F32" si="5">F31</f>
        <v>85.09725691150814</v>
      </c>
    </row>
    <row r="33" spans="3:6" x14ac:dyDescent="0.2">
      <c r="C33" s="8"/>
      <c r="D33" s="7"/>
      <c r="E33" s="8" t="s">
        <v>33</v>
      </c>
      <c r="F33" s="9">
        <f>10^(F8-F9/(F32+F10))*(101.3/760)</f>
        <v>131.5717979624404</v>
      </c>
    </row>
    <row r="34" spans="3:6" x14ac:dyDescent="0.2">
      <c r="C34" s="8"/>
      <c r="D34" s="7"/>
      <c r="E34" s="8" t="s">
        <v>34</v>
      </c>
      <c r="F34" s="9">
        <f>10^(F11-F12/(F32+F13))*(101.3/760)</f>
        <v>58.01188993337162</v>
      </c>
    </row>
    <row r="35" spans="3:6" x14ac:dyDescent="0.2">
      <c r="C35" s="8"/>
      <c r="D35" s="7"/>
      <c r="E35" s="8" t="s">
        <v>31</v>
      </c>
      <c r="F35" s="25">
        <f t="shared" ref="F35" si="6">F33*F17*F15/F16</f>
        <v>0.47432399391776842</v>
      </c>
    </row>
    <row r="36" spans="3:6" x14ac:dyDescent="0.2">
      <c r="C36" s="8"/>
      <c r="D36" s="7"/>
    </row>
    <row r="37" spans="3:6" x14ac:dyDescent="0.2">
      <c r="C37" s="8"/>
      <c r="D37" s="7"/>
    </row>
    <row r="38" spans="3:6" x14ac:dyDescent="0.2">
      <c r="C38" s="7"/>
      <c r="D38" s="7"/>
    </row>
    <row r="39" spans="3:6" x14ac:dyDescent="0.2">
      <c r="D39" s="9"/>
    </row>
    <row r="40" spans="3:6" x14ac:dyDescent="0.2">
      <c r="D40" s="9"/>
    </row>
    <row r="41" spans="3:6" x14ac:dyDescent="0.2">
      <c r="D41" s="11"/>
    </row>
    <row r="42" spans="3:6" x14ac:dyDescent="0.2">
      <c r="D42" s="11"/>
    </row>
    <row r="43" spans="3:6" x14ac:dyDescent="0.2">
      <c r="D43" s="13"/>
    </row>
    <row r="44" spans="3:6" x14ac:dyDescent="0.2">
      <c r="D44" s="13"/>
    </row>
    <row r="45" spans="3:6" x14ac:dyDescent="0.2">
      <c r="D45" s="13"/>
    </row>
    <row r="46" spans="3:6" x14ac:dyDescent="0.2">
      <c r="C46" s="12"/>
      <c r="D46" s="14"/>
    </row>
    <row r="47" spans="3:6" x14ac:dyDescent="0.2">
      <c r="C47" s="12"/>
      <c r="D47" s="14"/>
    </row>
    <row r="48" spans="3:6" x14ac:dyDescent="0.2">
      <c r="C48" s="12"/>
      <c r="D48" s="13"/>
    </row>
    <row r="49" spans="3:4" x14ac:dyDescent="0.2">
      <c r="C49" s="12"/>
      <c r="D49" s="13"/>
    </row>
    <row r="50" spans="3:4" x14ac:dyDescent="0.2">
      <c r="C50" s="12"/>
      <c r="D50" s="14"/>
    </row>
    <row r="51" spans="3:4" x14ac:dyDescent="0.2">
      <c r="C51" s="12"/>
      <c r="D51" s="14"/>
    </row>
    <row r="52" spans="3:4" x14ac:dyDescent="0.2">
      <c r="C52" s="12"/>
      <c r="D52" s="13"/>
    </row>
    <row r="53" spans="3:4" x14ac:dyDescent="0.2">
      <c r="C53" s="12"/>
      <c r="D53" s="13"/>
    </row>
    <row r="54" spans="3:4" x14ac:dyDescent="0.2">
      <c r="C54" s="12"/>
      <c r="D54" s="14"/>
    </row>
    <row r="55" spans="3:4" x14ac:dyDescent="0.2">
      <c r="C55" s="12"/>
      <c r="D55" s="14"/>
    </row>
    <row r="56" spans="3:4" x14ac:dyDescent="0.2">
      <c r="C56" s="8"/>
      <c r="D56" s="7"/>
    </row>
    <row r="57" spans="3:4" x14ac:dyDescent="0.2">
      <c r="C57" s="8"/>
      <c r="D57" s="9"/>
    </row>
    <row r="58" spans="3:4" x14ac:dyDescent="0.2">
      <c r="C58" s="8"/>
      <c r="D58" s="9"/>
    </row>
    <row r="59" spans="3:4" x14ac:dyDescent="0.2">
      <c r="C59" s="8"/>
      <c r="D59" s="7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Flash distillaiton</vt:lpstr>
      <vt:lpstr>液組成_x</vt:lpstr>
    </vt:vector>
  </TitlesOfParts>
  <Company>Tokyo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 akira</dc:creator>
  <cp:lastModifiedBy>Windows User</cp:lastModifiedBy>
  <dcterms:created xsi:type="dcterms:W3CDTF">2012-12-29T07:34:58Z</dcterms:created>
  <dcterms:modified xsi:type="dcterms:W3CDTF">2018-09-13T02:11:27Z</dcterms:modified>
</cp:coreProperties>
</file>