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esktop\"/>
    </mc:Choice>
  </mc:AlternateContent>
  <bookViews>
    <workbookView xWindow="0" yWindow="0" windowWidth="19044" windowHeight="14700"/>
  </bookViews>
  <sheets>
    <sheet name="例題6b複合反応平衡組成メタン改質" sheetId="1" r:id="rId1"/>
    <sheet name="メタン水蒸気改質平衡定数" sheetId="3" r:id="rId2"/>
    <sheet name="CO反応平衡定数" sheetId="4" r:id="rId3"/>
  </sheets>
  <externalReferences>
    <externalReference r:id="rId4"/>
  </externalReferences>
  <definedNames>
    <definedName name="solver_adj" localSheetId="2" hidden="1">CO反応平衡定数!$C$22</definedName>
    <definedName name="solver_adj" localSheetId="1" hidden="1">メタン水蒸気改質平衡定数!$C$22</definedName>
    <definedName name="solver_adj" localSheetId="0" hidden="1">例題6b複合反応平衡組成メタン改質!$C$3:$C$4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2147483647</definedName>
    <definedName name="solver_itr" localSheetId="1" hidden="1">2147483647</definedName>
    <definedName name="solver_itr" localSheetId="0" hidden="1">100</definedName>
    <definedName name="solver_lin" localSheetId="0" hidden="1">2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2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CO反応平衡定数!$C$28</definedName>
    <definedName name="solver_opt" localSheetId="1" hidden="1">メタン水蒸気改質平衡定数!$C$28</definedName>
    <definedName name="solver_opt" localSheetId="0" hidden="1">例題6b複合反応平衡組成メタン改質!$C$14</definedName>
    <definedName name="solver_pre" localSheetId="2" hidden="1">0.000001</definedName>
    <definedName name="solver_pre" localSheetId="1" hidden="1">0.000001</definedName>
    <definedName name="solver_pre" localSheetId="0" hidden="1">0.000000000000000001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lx" localSheetId="2" hidden="1">2</definedName>
    <definedName name="solver_rlx" localSheetId="1" hidden="1">2</definedName>
    <definedName name="solver_rlx" localSheetId="0" hidden="1">1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1</definedName>
    <definedName name="solver_scl" localSheetId="1" hidden="1">1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2147483647</definedName>
    <definedName name="solver_tim" localSheetId="1" hidden="1">2147483647</definedName>
    <definedName name="solver_tim" localSheetId="0" hidden="1">100</definedName>
    <definedName name="solver_tol" localSheetId="2" hidden="1">0.01</definedName>
    <definedName name="solver_tol" localSheetId="1" hidden="1">0.01</definedName>
    <definedName name="solver_tol" localSheetId="0" hidden="1">0.05</definedName>
    <definedName name="solver_typ" localSheetId="2" hidden="1">3</definedName>
    <definedName name="solver_typ" localSheetId="1" hidden="1">3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E39" i="4" l="1"/>
  <c r="G23" i="4"/>
  <c r="F23" i="4"/>
  <c r="E23" i="4"/>
  <c r="D23" i="4"/>
  <c r="C10" i="4"/>
  <c r="C9" i="4"/>
  <c r="C8" i="4"/>
  <c r="C7" i="4"/>
  <c r="C6" i="4"/>
  <c r="C5" i="4"/>
  <c r="C4" i="4"/>
  <c r="C4" i="3"/>
  <c r="E39" i="3"/>
  <c r="G23" i="3"/>
  <c r="F23" i="3"/>
  <c r="E23" i="3"/>
  <c r="D23" i="3"/>
  <c r="V11" i="3"/>
  <c r="U11" i="3"/>
  <c r="Q11" i="3"/>
  <c r="V10" i="3"/>
  <c r="U10" i="3"/>
  <c r="Q10" i="3"/>
  <c r="C10" i="3"/>
  <c r="V9" i="3"/>
  <c r="U9" i="3"/>
  <c r="Q9" i="3"/>
  <c r="C9" i="3"/>
  <c r="V8" i="3"/>
  <c r="U8" i="3"/>
  <c r="Q8" i="3"/>
  <c r="C8" i="3"/>
  <c r="V7" i="3"/>
  <c r="U7" i="3"/>
  <c r="Q7" i="3"/>
  <c r="C7" i="3"/>
  <c r="V6" i="3"/>
  <c r="U6" i="3"/>
  <c r="Q6" i="3"/>
  <c r="C6" i="3"/>
  <c r="V5" i="3"/>
  <c r="U5" i="3"/>
  <c r="Q5" i="3"/>
  <c r="C5" i="3"/>
  <c r="V4" i="3"/>
  <c r="U4" i="3"/>
  <c r="Q4" i="3"/>
  <c r="V3" i="3"/>
  <c r="U3" i="3"/>
  <c r="Q3" i="3"/>
  <c r="C12" i="4" l="1"/>
  <c r="C14" i="4" s="1"/>
  <c r="C23" i="4"/>
  <c r="E24" i="4" s="1"/>
  <c r="E26" i="4" s="1"/>
  <c r="C11" i="4"/>
  <c r="C13" i="4" s="1"/>
  <c r="C12" i="3"/>
  <c r="C14" i="3" s="1"/>
  <c r="D24" i="3"/>
  <c r="D26" i="3" s="1"/>
  <c r="C23" i="3"/>
  <c r="E24" i="3" s="1"/>
  <c r="E26" i="3" s="1"/>
  <c r="C11" i="3"/>
  <c r="C13" i="3" s="1"/>
  <c r="C15" i="4" l="1"/>
  <c r="C17" i="4" s="1"/>
  <c r="C18" i="4" s="1"/>
  <c r="C19" i="4" s="1"/>
  <c r="D24" i="4"/>
  <c r="D26" i="4" s="1"/>
  <c r="F24" i="4"/>
  <c r="F26" i="4" s="1"/>
  <c r="G24" i="4"/>
  <c r="G26" i="4" s="1"/>
  <c r="C15" i="3"/>
  <c r="C17" i="3" s="1"/>
  <c r="C18" i="3" s="1"/>
  <c r="G24" i="3"/>
  <c r="G26" i="3" s="1"/>
  <c r="F24" i="3"/>
  <c r="F26" i="3" s="1"/>
  <c r="C28" i="3" l="1"/>
  <c r="C28" i="4"/>
  <c r="E5" i="1"/>
  <c r="C5" i="1"/>
  <c r="D5" i="1"/>
  <c r="F5" i="1"/>
  <c r="G5" i="1"/>
  <c r="H5" i="1" l="1"/>
  <c r="F6" i="1" s="1"/>
  <c r="F8" i="1" s="1"/>
  <c r="E6" i="1" l="1"/>
  <c r="E8" i="1" s="1"/>
  <c r="D6" i="1"/>
  <c r="D8" i="1" s="1"/>
  <c r="G6" i="1"/>
  <c r="G8" i="1" s="1"/>
  <c r="C6" i="1"/>
  <c r="C8" i="1" s="1"/>
  <c r="C12" i="1" l="1"/>
  <c r="C13" i="1"/>
  <c r="C14" i="1" l="1"/>
</calcChain>
</file>

<file path=xl/comments1.xml><?xml version="1.0" encoding="utf-8"?>
<comments xmlns="http://schemas.openxmlformats.org/spreadsheetml/2006/main">
  <authors>
    <author>itolab13</author>
  </authors>
  <commentList>
    <comment ref="C5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=C2*(1-C3)
</t>
        </r>
      </text>
    </comment>
    <comment ref="D5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=D2-C2*C3*(1+C4)
</t>
        </r>
      </text>
    </comment>
    <comment ref="F5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=C2*C3*(3+C4)
</t>
        </r>
      </text>
    </comment>
    <comment ref="G5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=C2*C3*C4
</t>
        </r>
      </text>
    </comment>
    <comment ref="C12" authorId="0" shapeId="0">
      <text>
        <r>
          <rPr>
            <sz val="10"/>
            <color indexed="81"/>
            <rFont val="ＭＳ Ｐゴシック"/>
            <family val="3"/>
            <charset val="128"/>
          </rPr>
          <t>=((E8/C9)*(F8/C9)^3/(C8/C9)/(D8/C9))/C10-1</t>
        </r>
      </text>
    </comment>
    <comment ref="C1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=((G8/C9)*(F8/C9)/(E8/C9)/(D8/C9))/C11-1
</t>
        </r>
      </text>
    </comment>
    <comment ref="C14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=SUMSQ(C12:C13)
</t>
        </r>
      </text>
    </comment>
  </commentList>
</comments>
</file>

<file path=xl/comments2.xml><?xml version="1.0" encoding="utf-8"?>
<comments xmlns="http://schemas.openxmlformats.org/spreadsheetml/2006/main">
  <authors>
    <author>itolab13</author>
  </authors>
  <commentList>
    <comment ref="C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=D2*D5+F2*F5+E2*E5+G2*G5
</t>
        </r>
      </text>
    </comment>
    <comment ref="C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D2*D6+E2*E6+F2*F6+G2*G6
</t>
        </r>
      </text>
    </commen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=D7*D$2+E7*E$2+F7*F$2+G7*G$2</t>
        </r>
      </text>
    </comment>
    <comment ref="C11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=C7*(C4-C3)+(C8/2)*(C4^2-C3^2)+(C9/3)*(C4^3-C3^3)+(C10/4)*(C4^4-C3^4)
</t>
        </r>
      </text>
    </comment>
    <comment ref="C12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=C7*LN(C4/C3)+C8*(C4-C3)+(C9/2)*(C4^2-C3^2)+(C10/3)*(C4^3-C3^3)
</t>
        </r>
      </text>
    </comment>
    <comment ref="C1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=C5+C11/1000
</t>
        </r>
      </text>
    </comment>
    <comment ref="C1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=C6+C12
</t>
        </r>
      </text>
    </comment>
    <comment ref="C1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=C13-C4*C14/1000
</t>
        </r>
      </text>
    </comment>
    <comment ref="C1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=-1*C15*1000/C16/C4
</t>
        </r>
      </text>
    </comment>
    <comment ref="C1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=EXP(C17)
</t>
        </r>
      </text>
    </comment>
    <comment ref="C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=SUM(D23:G23)
</t>
        </r>
      </text>
    </comment>
    <comment ref="D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=D21*(1-$C$22)
</t>
        </r>
      </text>
    </commen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=F2*C22
</t>
        </r>
      </text>
    </comment>
    <comment ref="D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=D23/$C$23
</t>
        </r>
      </text>
    </comment>
    <comment ref="D2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=$C$25*D24
</t>
        </r>
      </text>
    </commen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=(F26/C27)^(F2)*(D26/C27)^D2*(E26/C27)^E2*(G26/C27)^G2/C18-1
</t>
        </r>
      </text>
    </comment>
  </commentList>
</comments>
</file>

<file path=xl/comments3.xml><?xml version="1.0" encoding="utf-8"?>
<comments xmlns="http://schemas.openxmlformats.org/spreadsheetml/2006/main">
  <authors>
    <author>itolab13</author>
  </authors>
  <commentList>
    <comment ref="C1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=EXP(C17)
</t>
        </r>
      </text>
    </comment>
    <comment ref="C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=SUM(D23:G23)
</t>
        </r>
      </text>
    </comment>
    <comment ref="D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=D21*(1-$C$22)
</t>
        </r>
      </text>
    </commen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=F2*C22
</t>
        </r>
      </text>
    </comment>
    <comment ref="D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=D23/$C$23
</t>
        </r>
      </text>
    </comment>
    <comment ref="D2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=$C$25*D24
</t>
        </r>
      </text>
    </comment>
  </commentList>
</comments>
</file>

<file path=xl/sharedStrings.xml><?xml version="1.0" encoding="utf-8"?>
<sst xmlns="http://schemas.openxmlformats.org/spreadsheetml/2006/main" count="162" uniqueCount="104">
  <si>
    <t>[mol]</t>
    <phoneticPr fontId="2"/>
  </si>
  <si>
    <t>原料</t>
    <rPh sb="0" eb="2">
      <t>ゲンリョウ</t>
    </rPh>
    <phoneticPr fontId="2"/>
  </si>
  <si>
    <t>平衡時モル数</t>
    <rPh sb="0" eb="2">
      <t>ヘイコウ</t>
    </rPh>
    <rPh sb="2" eb="3">
      <t>ジ</t>
    </rPh>
    <rPh sb="5" eb="6">
      <t>スウ</t>
    </rPh>
    <phoneticPr fontId="2"/>
  </si>
  <si>
    <t>[mol]</t>
    <phoneticPr fontId="2"/>
  </si>
  <si>
    <t>モル分率ｙi</t>
    <rPh sb="2" eb="4">
      <t>ブンリツ</t>
    </rPh>
    <phoneticPr fontId="2"/>
  </si>
  <si>
    <t>合計</t>
    <rPh sb="0" eb="2">
      <t>ゴウケイ</t>
    </rPh>
    <phoneticPr fontId="2"/>
  </si>
  <si>
    <t>[MPa]</t>
    <phoneticPr fontId="2"/>
  </si>
  <si>
    <t>分圧ｐｉ</t>
    <rPh sb="0" eb="2">
      <t>ブンアツ</t>
    </rPh>
    <phoneticPr fontId="2"/>
  </si>
  <si>
    <t>CH4</t>
    <phoneticPr fontId="2"/>
  </si>
  <si>
    <t>H2O</t>
    <phoneticPr fontId="2"/>
  </si>
  <si>
    <t>CO</t>
    <phoneticPr fontId="2"/>
  </si>
  <si>
    <t>H2</t>
    <phoneticPr fontId="2"/>
  </si>
  <si>
    <t>CO2</t>
    <phoneticPr fontId="2"/>
  </si>
  <si>
    <t>平衡定数K1</t>
    <rPh sb="0" eb="2">
      <t>ヘイコウ</t>
    </rPh>
    <rPh sb="2" eb="4">
      <t>テイスウ</t>
    </rPh>
    <phoneticPr fontId="2"/>
  </si>
  <si>
    <t>平衡定数K2</t>
    <rPh sb="0" eb="2">
      <t>ヘイコウ</t>
    </rPh>
    <rPh sb="2" eb="4">
      <t>テイスウ</t>
    </rPh>
    <phoneticPr fontId="2"/>
  </si>
  <si>
    <t>温度</t>
    <rPh sb="0" eb="2">
      <t>オンド</t>
    </rPh>
    <phoneticPr fontId="2"/>
  </si>
  <si>
    <t>℃</t>
    <phoneticPr fontId="2"/>
  </si>
  <si>
    <t>CH4</t>
    <phoneticPr fontId="2"/>
  </si>
  <si>
    <t>H2O</t>
    <phoneticPr fontId="2"/>
  </si>
  <si>
    <t>CO</t>
    <phoneticPr fontId="2"/>
  </si>
  <si>
    <t>CO2</t>
    <phoneticPr fontId="2"/>
  </si>
  <si>
    <t>標準圧力p0</t>
    <rPh sb="0" eb="2">
      <t>ヒョウジュン</t>
    </rPh>
    <rPh sb="2" eb="4">
      <t>アツリョク</t>
    </rPh>
    <phoneticPr fontId="2"/>
  </si>
  <si>
    <t>K1</t>
    <phoneticPr fontId="2"/>
  </si>
  <si>
    <t>全圧p</t>
    <rPh sb="0" eb="2">
      <t>ゼンアツ</t>
    </rPh>
    <phoneticPr fontId="2"/>
  </si>
  <si>
    <t>Temperature stream 1</t>
  </si>
  <si>
    <t>Mole fraction Hydrogen stream 2</t>
  </si>
  <si>
    <t>Temperature stream 2</t>
  </si>
  <si>
    <t>Mole fraction Water stream 2</t>
  </si>
  <si>
    <t>Mole fraction Carbon monoxide stream 2</t>
  </si>
  <si>
    <t>Mole fraction Methane stream 2</t>
  </si>
  <si>
    <t>Mole fraction Carbon dioxide stream 2</t>
  </si>
  <si>
    <t>°C</t>
  </si>
  <si>
    <t>&lt;COCO_08a_GibbsMe.fsd&gt;</t>
    <phoneticPr fontId="2"/>
  </si>
  <si>
    <t>反応率 x</t>
    <rPh sb="0" eb="2">
      <t>ハンノウ</t>
    </rPh>
    <rPh sb="2" eb="3">
      <t>リツ</t>
    </rPh>
    <phoneticPr fontId="2"/>
  </si>
  <si>
    <t>反応率 y</t>
    <rPh sb="0" eb="2">
      <t>ハンオウ</t>
    </rPh>
    <rPh sb="2" eb="3">
      <t>リツ</t>
    </rPh>
    <phoneticPr fontId="2"/>
  </si>
  <si>
    <t>【平衡定数】</t>
    <rPh sb="1" eb="3">
      <t>ヘイコウ</t>
    </rPh>
    <rPh sb="3" eb="5">
      <t>テイスウ</t>
    </rPh>
    <phoneticPr fontId="2"/>
  </si>
  <si>
    <t>ΣνX</t>
    <phoneticPr fontId="2"/>
  </si>
  <si>
    <t>CH4</t>
    <phoneticPr fontId="2"/>
  </si>
  <si>
    <t>H2O</t>
    <phoneticPr fontId="2"/>
  </si>
  <si>
    <t>CO</t>
    <phoneticPr fontId="2"/>
  </si>
  <si>
    <t>H2</t>
    <phoneticPr fontId="2"/>
  </si>
  <si>
    <t>既往の値との比較</t>
    <rPh sb="0" eb="2">
      <t>キオウ</t>
    </rPh>
    <rPh sb="3" eb="4">
      <t>アタイ</t>
    </rPh>
    <rPh sb="6" eb="8">
      <t>ヒカク</t>
    </rPh>
    <phoneticPr fontId="2"/>
  </si>
  <si>
    <t>量論係数ν</t>
    <rPh sb="0" eb="1">
      <t>リョウ</t>
    </rPh>
    <rPh sb="1" eb="2">
      <t>ロン</t>
    </rPh>
    <rPh sb="2" eb="4">
      <t>ケイスウ</t>
    </rPh>
    <phoneticPr fontId="2"/>
  </si>
  <si>
    <t>T in K</t>
    <phoneticPr fontId="2"/>
  </si>
  <si>
    <t>K</t>
    <phoneticPr fontId="2"/>
  </si>
  <si>
    <t>小島：熱力学 p282</t>
    <rPh sb="0" eb="2">
      <t>コジマ</t>
    </rPh>
    <rPh sb="3" eb="6">
      <t>ネツリキガク</t>
    </rPh>
    <phoneticPr fontId="2"/>
  </si>
  <si>
    <t>架谷新編化学工学p219</t>
    <rPh sb="0" eb="1">
      <t>カ</t>
    </rPh>
    <rPh sb="1" eb="2">
      <t>タニ</t>
    </rPh>
    <rPh sb="2" eb="4">
      <t>シンペン</t>
    </rPh>
    <rPh sb="4" eb="6">
      <t>カガク</t>
    </rPh>
    <rPh sb="6" eb="8">
      <t>コウガク</t>
    </rPh>
    <phoneticPr fontId="2"/>
  </si>
  <si>
    <t>コムテック・クウェスト</t>
    <phoneticPr fontId="2"/>
  </si>
  <si>
    <t>ln K</t>
    <phoneticPr fontId="2"/>
  </si>
  <si>
    <t>log K</t>
    <phoneticPr fontId="2"/>
  </si>
  <si>
    <t>T0 約束温度</t>
    <rPh sb="3" eb="5">
      <t>ヤクソク</t>
    </rPh>
    <rPh sb="5" eb="7">
      <t>オンド</t>
    </rPh>
    <phoneticPr fontId="2"/>
  </si>
  <si>
    <t>K</t>
    <phoneticPr fontId="2"/>
  </si>
  <si>
    <t>T</t>
    <phoneticPr fontId="2"/>
  </si>
  <si>
    <t>ΔrHﾟ(T0), ΔfHﾟ</t>
    <phoneticPr fontId="2"/>
  </si>
  <si>
    <t>kJ/mol</t>
    <phoneticPr fontId="2"/>
  </si>
  <si>
    <t>ΔrSﾟ(T0), Sﾟ</t>
    <phoneticPr fontId="2"/>
  </si>
  <si>
    <t>J/K-mol</t>
    <phoneticPr fontId="2"/>
  </si>
  <si>
    <t>ΔCp, Cp=a+bT+cT^2+dT^3</t>
    <phoneticPr fontId="2"/>
  </si>
  <si>
    <t>a</t>
    <phoneticPr fontId="2"/>
  </si>
  <si>
    <t>b</t>
    <phoneticPr fontId="2"/>
  </si>
  <si>
    <t xml:space="preserve">c </t>
    <phoneticPr fontId="2"/>
  </si>
  <si>
    <t>d</t>
    <phoneticPr fontId="2"/>
  </si>
  <si>
    <t>∫ΔCpdT</t>
    <phoneticPr fontId="2"/>
  </si>
  <si>
    <t>∫(ΔCp/T)dT</t>
    <phoneticPr fontId="2"/>
  </si>
  <si>
    <t>http://comtecquest.com/</t>
    <phoneticPr fontId="2"/>
  </si>
  <si>
    <t>ΔrHﾟ(T)=ΔrHﾟ(T0)+∫ΔCpdT</t>
    <phoneticPr fontId="2"/>
  </si>
  <si>
    <t>kJ/mol</t>
    <phoneticPr fontId="2"/>
  </si>
  <si>
    <t>ΔrSﾟ(T)=ΔrSﾟ(T0)+∫(ΔCp/T)dT</t>
    <phoneticPr fontId="2"/>
  </si>
  <si>
    <t>J/K-mol</t>
    <phoneticPr fontId="2"/>
  </si>
  <si>
    <t>ΔrGﾟ(T)=ΔrHﾟ(T)-TΔrSﾟ(T)</t>
    <phoneticPr fontId="2"/>
  </si>
  <si>
    <t>R</t>
    <phoneticPr fontId="2"/>
  </si>
  <si>
    <t>J/K-mol</t>
    <phoneticPr fontId="2"/>
  </si>
  <si>
    <t>ln K(T)=-ΔGﾟ(T)/RT</t>
    <phoneticPr fontId="2"/>
  </si>
  <si>
    <t>K(T)</t>
    <phoneticPr fontId="2"/>
  </si>
  <si>
    <t>【平衡反応率】</t>
    <rPh sb="1" eb="3">
      <t>ヘイコウ</t>
    </rPh>
    <rPh sb="3" eb="5">
      <t>ハンノウ</t>
    </rPh>
    <rPh sb="5" eb="6">
      <t>リツ</t>
    </rPh>
    <phoneticPr fontId="2"/>
  </si>
  <si>
    <t>mol</t>
    <phoneticPr fontId="2"/>
  </si>
  <si>
    <t>反応率 xA</t>
    <rPh sb="0" eb="2">
      <t>ハンノウ</t>
    </rPh>
    <rPh sb="2" eb="3">
      <t>リツ</t>
    </rPh>
    <phoneticPr fontId="2"/>
  </si>
  <si>
    <t>平衡時物質量</t>
    <rPh sb="0" eb="2">
      <t>ヘイコウ</t>
    </rPh>
    <rPh sb="2" eb="3">
      <t>ジ</t>
    </rPh>
    <rPh sb="3" eb="6">
      <t>ブッシツリョウ</t>
    </rPh>
    <phoneticPr fontId="2"/>
  </si>
  <si>
    <t>mol</t>
    <phoneticPr fontId="2"/>
  </si>
  <si>
    <t>モル分率　yi</t>
    <rPh sb="2" eb="4">
      <t>ブンリツ</t>
    </rPh>
    <phoneticPr fontId="2"/>
  </si>
  <si>
    <t>全圧　p</t>
    <rPh sb="0" eb="2">
      <t>ゼンアツ</t>
    </rPh>
    <phoneticPr fontId="2"/>
  </si>
  <si>
    <t>MPa</t>
    <phoneticPr fontId="2"/>
  </si>
  <si>
    <t>分圧　pi</t>
    <rPh sb="0" eb="2">
      <t>ブンアツ</t>
    </rPh>
    <phoneticPr fontId="2"/>
  </si>
  <si>
    <t>MPa</t>
    <phoneticPr fontId="2"/>
  </si>
  <si>
    <t>標準圧力　p0</t>
    <rPh sb="0" eb="2">
      <t>ヒョウジュン</t>
    </rPh>
    <rPh sb="2" eb="4">
      <t>アツリョク</t>
    </rPh>
    <phoneticPr fontId="2"/>
  </si>
  <si>
    <t>方程式　K=Π(pi/P0)^ν</t>
    <rPh sb="0" eb="3">
      <t>ホウテイシキ</t>
    </rPh>
    <phoneticPr fontId="2"/>
  </si>
  <si>
    <t>COCO GobbsReactorによる計算</t>
    <rPh sb="20" eb="22">
      <t>ケイサン</t>
    </rPh>
    <phoneticPr fontId="2"/>
  </si>
  <si>
    <t>P=1 MPa</t>
    <phoneticPr fontId="2"/>
  </si>
  <si>
    <t>P=0.1 MPa</t>
    <phoneticPr fontId="2"/>
  </si>
  <si>
    <t>℃</t>
    <phoneticPr fontId="2"/>
  </si>
  <si>
    <t>計算のまとめ</t>
    <rPh sb="0" eb="2">
      <t>ケイサン</t>
    </rPh>
    <phoneticPr fontId="2"/>
  </si>
  <si>
    <t>温度[℃]</t>
    <rPh sb="0" eb="2">
      <t>オンド</t>
    </rPh>
    <phoneticPr fontId="2"/>
  </si>
  <si>
    <t>P=0.1 MPa</t>
    <phoneticPr fontId="2"/>
  </si>
  <si>
    <t>P=1 MPa</t>
    <phoneticPr fontId="2"/>
  </si>
  <si>
    <t>CO2</t>
    <phoneticPr fontId="2"/>
  </si>
  <si>
    <t>log K</t>
    <phoneticPr fontId="2"/>
  </si>
  <si>
    <t>H2</t>
    <phoneticPr fontId="2"/>
  </si>
  <si>
    <t>K2</t>
    <phoneticPr fontId="2"/>
  </si>
  <si>
    <t>H2O</t>
    <phoneticPr fontId="2"/>
  </si>
  <si>
    <t>H2</t>
    <phoneticPr fontId="2"/>
  </si>
  <si>
    <t>CO</t>
    <phoneticPr fontId="2"/>
  </si>
  <si>
    <t>CH4</t>
    <phoneticPr fontId="2"/>
  </si>
  <si>
    <t>CO2</t>
    <phoneticPr fontId="2"/>
  </si>
  <si>
    <t>COCO_06.xlsxで求めた平衡定数による平衡組成計算結果</t>
    <rPh sb="13" eb="14">
      <t>モト</t>
    </rPh>
    <rPh sb="16" eb="18">
      <t>ヘイコウ</t>
    </rPh>
    <rPh sb="18" eb="20">
      <t>テイスウ</t>
    </rPh>
    <rPh sb="23" eb="25">
      <t>ヘイコウ</t>
    </rPh>
    <rPh sb="25" eb="27">
      <t>ソセイ</t>
    </rPh>
    <rPh sb="27" eb="29">
      <t>ケイサン</t>
    </rPh>
    <rPh sb="29" eb="3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</si>
</sst>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0_ "/>
    <numFmt numFmtId="178" formatCode="0.0000_ "/>
  </numFmts>
  <fonts count="9" x14ac:knownFonts="1"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333333"/>
      <name val="ＭＳ Ｐゴシック"/>
      <family val="3"/>
      <charset val="128"/>
      <scheme val="major"/>
    </font>
    <font>
      <u/>
      <sz val="8"/>
      <color theme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1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11" fontId="4" fillId="0" borderId="0" xfId="0" applyNumberFormat="1" applyFont="1">
      <alignment vertical="center"/>
    </xf>
    <xf numFmtId="0" fontId="6" fillId="0" borderId="0" xfId="1">
      <alignment vertical="center"/>
    </xf>
    <xf numFmtId="0" fontId="8" fillId="0" borderId="0" xfId="0" applyFont="1">
      <alignment vertical="center"/>
    </xf>
  </cellXfs>
  <cellStyles count="2">
    <cellStyle name="ハイパーリンク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79505273601081"/>
          <c:y val="3.6662693838208187E-2"/>
          <c:w val="0.80904890114252159"/>
          <c:h val="0.75855615813772947"/>
        </c:manualLayout>
      </c:layout>
      <c:scatterChart>
        <c:scatterStyle val="smoothMarker"/>
        <c:varyColors val="0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例題6b複合反応平衡組成メタン改質!$C$18:$G$18</c:f>
              <c:numCache>
                <c:formatCode>General</c:formatCode>
                <c:ptCount val="5"/>
                <c:pt idx="0">
                  <c:v>600</c:v>
                </c:pt>
                <c:pt idx="1">
                  <c:v>700</c:v>
                </c:pt>
                <c:pt idx="2">
                  <c:v>800</c:v>
                </c:pt>
                <c:pt idx="3">
                  <c:v>900</c:v>
                </c:pt>
                <c:pt idx="4">
                  <c:v>1000</c:v>
                </c:pt>
              </c:numCache>
            </c:numRef>
          </c:xVal>
          <c:yVal>
            <c:numRef>
              <c:f>例題6b複合反応平衡組成メタン改質!$C$22:$G$22</c:f>
              <c:numCache>
                <c:formatCode>General</c:formatCode>
                <c:ptCount val="5"/>
                <c:pt idx="0">
                  <c:v>0.13400000000000001</c:v>
                </c:pt>
                <c:pt idx="1">
                  <c:v>6.8000000000000005E-2</c:v>
                </c:pt>
                <c:pt idx="2">
                  <c:v>1.7000000000000001E-2</c:v>
                </c:pt>
                <c:pt idx="3">
                  <c:v>3.0000000000000001E-3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AD-4FB2-8856-5178C592D9D8}"/>
            </c:ext>
          </c:extLst>
        </c:ser>
        <c:ser>
          <c:idx val="1"/>
          <c:order val="1"/>
          <c:spPr>
            <a:ln w="635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例題6b複合反応平衡組成メタン改質!$C$18:$G$18</c:f>
              <c:numCache>
                <c:formatCode>General</c:formatCode>
                <c:ptCount val="5"/>
                <c:pt idx="0">
                  <c:v>600</c:v>
                </c:pt>
                <c:pt idx="1">
                  <c:v>700</c:v>
                </c:pt>
                <c:pt idx="2">
                  <c:v>800</c:v>
                </c:pt>
                <c:pt idx="3">
                  <c:v>900</c:v>
                </c:pt>
                <c:pt idx="4">
                  <c:v>1000</c:v>
                </c:pt>
              </c:numCache>
            </c:numRef>
          </c:xVal>
          <c:yVal>
            <c:numRef>
              <c:f>例題6b複合反応平衡組成メタン改質!$C$26:$G$26</c:f>
              <c:numCache>
                <c:formatCode>General</c:formatCode>
                <c:ptCount val="5"/>
                <c:pt idx="0">
                  <c:v>0.497</c:v>
                </c:pt>
                <c:pt idx="1">
                  <c:v>0.38700000000000001</c:v>
                </c:pt>
                <c:pt idx="2">
                  <c:v>0.318</c:v>
                </c:pt>
                <c:pt idx="3">
                  <c:v>0.30499999999999999</c:v>
                </c:pt>
                <c:pt idx="4">
                  <c:v>0.31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AD-4FB2-8856-5178C592D9D8}"/>
            </c:ext>
          </c:extLst>
        </c:ser>
        <c:ser>
          <c:idx val="2"/>
          <c:order val="2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例題6b複合反応平衡組成メタン改質!$C$18:$G$18</c:f>
              <c:numCache>
                <c:formatCode>General</c:formatCode>
                <c:ptCount val="5"/>
                <c:pt idx="0">
                  <c:v>600</c:v>
                </c:pt>
                <c:pt idx="1">
                  <c:v>700</c:v>
                </c:pt>
                <c:pt idx="2">
                  <c:v>800</c:v>
                </c:pt>
                <c:pt idx="3">
                  <c:v>900</c:v>
                </c:pt>
                <c:pt idx="4">
                  <c:v>1000</c:v>
                </c:pt>
              </c:numCache>
            </c:numRef>
          </c:xVal>
          <c:yVal>
            <c:numRef>
              <c:f>例題6b複合反応平衡組成メタン改質!$C$25:$G$25</c:f>
              <c:numCache>
                <c:formatCode>General</c:formatCode>
                <c:ptCount val="5"/>
                <c:pt idx="0">
                  <c:v>1.9E-2</c:v>
                </c:pt>
                <c:pt idx="1">
                  <c:v>6.3E-2</c:v>
                </c:pt>
                <c:pt idx="2">
                  <c:v>0.111</c:v>
                </c:pt>
                <c:pt idx="3">
                  <c:v>0.13300000000000001</c:v>
                </c:pt>
                <c:pt idx="4">
                  <c:v>0.14199999999999999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AD-4FB2-8856-5178C592D9D8}"/>
            </c:ext>
          </c:extLst>
        </c:ser>
        <c:ser>
          <c:idx val="3"/>
          <c:order val="3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例題6b複合反応平衡組成メタン改質!$C$18:$G$18</c:f>
              <c:numCache>
                <c:formatCode>General</c:formatCode>
                <c:ptCount val="5"/>
                <c:pt idx="0">
                  <c:v>600</c:v>
                </c:pt>
                <c:pt idx="1">
                  <c:v>700</c:v>
                </c:pt>
                <c:pt idx="2">
                  <c:v>800</c:v>
                </c:pt>
                <c:pt idx="3">
                  <c:v>900</c:v>
                </c:pt>
                <c:pt idx="4">
                  <c:v>1000</c:v>
                </c:pt>
              </c:numCache>
            </c:numRef>
          </c:xVal>
          <c:yVal>
            <c:numRef>
              <c:f>例題6b複合反応平衡組成メタン改質!$C$23:$G$23</c:f>
              <c:numCache>
                <c:formatCode>General</c:formatCode>
                <c:ptCount val="5"/>
                <c:pt idx="0">
                  <c:v>0.29199999999999998</c:v>
                </c:pt>
                <c:pt idx="1">
                  <c:v>0.42299999999999999</c:v>
                </c:pt>
                <c:pt idx="2">
                  <c:v>0.50900000000000001</c:v>
                </c:pt>
                <c:pt idx="3">
                  <c:v>0.52700000000000002</c:v>
                </c:pt>
                <c:pt idx="4">
                  <c:v>0.52400000000000002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AD-4FB2-8856-5178C592D9D8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例題6b複合反応平衡組成メタン改質!$C$18:$G$18</c:f>
              <c:numCache>
                <c:formatCode>General</c:formatCode>
                <c:ptCount val="5"/>
                <c:pt idx="0">
                  <c:v>600</c:v>
                </c:pt>
                <c:pt idx="1">
                  <c:v>700</c:v>
                </c:pt>
                <c:pt idx="2">
                  <c:v>800</c:v>
                </c:pt>
                <c:pt idx="3">
                  <c:v>900</c:v>
                </c:pt>
                <c:pt idx="4">
                  <c:v>1000</c:v>
                </c:pt>
              </c:numCache>
            </c:numRef>
          </c:xVal>
          <c:yVal>
            <c:numRef>
              <c:f>例題6b複合反応平衡組成メタン改質!$C$24:$G$24</c:f>
              <c:numCache>
                <c:formatCode>General</c:formatCode>
                <c:ptCount val="5"/>
                <c:pt idx="0">
                  <c:v>5.8999999999999997E-2</c:v>
                </c:pt>
                <c:pt idx="1">
                  <c:v>5.8999999999999997E-2</c:v>
                </c:pt>
                <c:pt idx="2">
                  <c:v>4.3999999999999997E-2</c:v>
                </c:pt>
                <c:pt idx="3">
                  <c:v>3.2000000000000001E-2</c:v>
                </c:pt>
                <c:pt idx="4">
                  <c:v>2.4E-2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4AD-4FB2-8856-5178C592D9D8}"/>
            </c:ext>
          </c:extLst>
        </c:ser>
        <c:ser>
          <c:idx val="5"/>
          <c:order val="5"/>
          <c:tx>
            <c:strRef>
              <c:f>例題6b複合反応平衡組成メタン改質!$W$8:$W$21</c:f>
              <c:strCache>
                <c:ptCount val="14"/>
                <c:pt idx="0">
                  <c:v>504.8921475</c:v>
                </c:pt>
                <c:pt idx="1">
                  <c:v>545.6308143</c:v>
                </c:pt>
                <c:pt idx="2">
                  <c:v>582.4223647</c:v>
                </c:pt>
                <c:pt idx="3">
                  <c:v>616.6013028</c:v>
                </c:pt>
                <c:pt idx="4">
                  <c:v>647.0627273</c:v>
                </c:pt>
                <c:pt idx="5">
                  <c:v>676.110482</c:v>
                </c:pt>
                <c:pt idx="6">
                  <c:v>704.1097839</c:v>
                </c:pt>
                <c:pt idx="7">
                  <c:v>732.6192192</c:v>
                </c:pt>
                <c:pt idx="8">
                  <c:v>762.0208232</c:v>
                </c:pt>
                <c:pt idx="9">
                  <c:v>794.6392302</c:v>
                </c:pt>
                <c:pt idx="10">
                  <c:v>834.7405268</c:v>
                </c:pt>
                <c:pt idx="11">
                  <c:v>891.2182781</c:v>
                </c:pt>
                <c:pt idx="12">
                  <c:v>973.3997926</c:v>
                </c:pt>
                <c:pt idx="13">
                  <c:v>1072.359057</c:v>
                </c:pt>
              </c:strCache>
            </c:strRef>
          </c:tx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例題6b複合反応平衡組成メタン改質!$W$8:$W$21</c:f>
              <c:numCache>
                <c:formatCode>General</c:formatCode>
                <c:ptCount val="14"/>
                <c:pt idx="0">
                  <c:v>504.89214747</c:v>
                </c:pt>
                <c:pt idx="1">
                  <c:v>545.63081428299995</c:v>
                </c:pt>
                <c:pt idx="2">
                  <c:v>582.42236466300005</c:v>
                </c:pt>
                <c:pt idx="3">
                  <c:v>616.60130280199996</c:v>
                </c:pt>
                <c:pt idx="4">
                  <c:v>647.06272726400005</c:v>
                </c:pt>
                <c:pt idx="5">
                  <c:v>676.11048198399999</c:v>
                </c:pt>
                <c:pt idx="6">
                  <c:v>704.10978388499996</c:v>
                </c:pt>
                <c:pt idx="7">
                  <c:v>732.619219208</c:v>
                </c:pt>
                <c:pt idx="8">
                  <c:v>762.02082320199997</c:v>
                </c:pt>
                <c:pt idx="9">
                  <c:v>794.63923023200005</c:v>
                </c:pt>
                <c:pt idx="10">
                  <c:v>834.74052680900002</c:v>
                </c:pt>
                <c:pt idx="11">
                  <c:v>891.21827806299996</c:v>
                </c:pt>
                <c:pt idx="12">
                  <c:v>973.39979258200003</c:v>
                </c:pt>
                <c:pt idx="13">
                  <c:v>1072.3590567199999</c:v>
                </c:pt>
              </c:numCache>
            </c:numRef>
          </c:xVal>
          <c:yVal>
            <c:numRef>
              <c:f>例題6b複合反応平衡組成メタン改質!$Y$8:$Y$21</c:f>
              <c:numCache>
                <c:formatCode>General</c:formatCode>
                <c:ptCount val="14"/>
                <c:pt idx="0">
                  <c:v>0.174461240602</c:v>
                </c:pt>
                <c:pt idx="1">
                  <c:v>0.22241895021300001</c:v>
                </c:pt>
                <c:pt idx="2">
                  <c:v>0.26927189668399998</c:v>
                </c:pt>
                <c:pt idx="3">
                  <c:v>0.313521872837</c:v>
                </c:pt>
                <c:pt idx="4">
                  <c:v>0.35509324452000002</c:v>
                </c:pt>
                <c:pt idx="5">
                  <c:v>0.393241542645</c:v>
                </c:pt>
                <c:pt idx="6">
                  <c:v>0.427886551507</c:v>
                </c:pt>
                <c:pt idx="7">
                  <c:v>0.45874281574800002</c:v>
                </c:pt>
                <c:pt idx="8">
                  <c:v>0.48587384273099998</c:v>
                </c:pt>
                <c:pt idx="9">
                  <c:v>0.51002296069899999</c:v>
                </c:pt>
                <c:pt idx="10">
                  <c:v>0.52869252494200003</c:v>
                </c:pt>
                <c:pt idx="11">
                  <c:v>0.53960265757500003</c:v>
                </c:pt>
                <c:pt idx="12">
                  <c:v>0.540528098964</c:v>
                </c:pt>
                <c:pt idx="13">
                  <c:v>0.53640571387699998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4AD-4FB2-8856-5178C592D9D8}"/>
            </c:ext>
          </c:extLst>
        </c:ser>
        <c:ser>
          <c:idx val="6"/>
          <c:order val="6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例題6b複合反応平衡組成メタン改質!$W$8:$W$21</c:f>
              <c:numCache>
                <c:formatCode>General</c:formatCode>
                <c:ptCount val="14"/>
                <c:pt idx="0">
                  <c:v>504.89214747</c:v>
                </c:pt>
                <c:pt idx="1">
                  <c:v>545.63081428299995</c:v>
                </c:pt>
                <c:pt idx="2">
                  <c:v>582.42236466300005</c:v>
                </c:pt>
                <c:pt idx="3">
                  <c:v>616.60130280199996</c:v>
                </c:pt>
                <c:pt idx="4">
                  <c:v>647.06272726400005</c:v>
                </c:pt>
                <c:pt idx="5">
                  <c:v>676.11048198399999</c:v>
                </c:pt>
                <c:pt idx="6">
                  <c:v>704.10978388499996</c:v>
                </c:pt>
                <c:pt idx="7">
                  <c:v>732.619219208</c:v>
                </c:pt>
                <c:pt idx="8">
                  <c:v>762.02082320199997</c:v>
                </c:pt>
                <c:pt idx="9">
                  <c:v>794.63923023200005</c:v>
                </c:pt>
                <c:pt idx="10">
                  <c:v>834.74052680900002</c:v>
                </c:pt>
                <c:pt idx="11">
                  <c:v>891.21827806299996</c:v>
                </c:pt>
                <c:pt idx="12">
                  <c:v>973.39979258200003</c:v>
                </c:pt>
                <c:pt idx="13">
                  <c:v>1072.3590567199999</c:v>
                </c:pt>
              </c:numCache>
            </c:numRef>
          </c:xVal>
          <c:yVal>
            <c:numRef>
              <c:f>例題6b複合反応平衡組成メタン改質!$AB$8:$AB$21</c:f>
              <c:numCache>
                <c:formatCode>General</c:formatCode>
                <c:ptCount val="14"/>
                <c:pt idx="0">
                  <c:v>0.59765890946900002</c:v>
                </c:pt>
                <c:pt idx="1">
                  <c:v>0.55608063083799997</c:v>
                </c:pt>
                <c:pt idx="2">
                  <c:v>0.51571021038700005</c:v>
                </c:pt>
                <c:pt idx="3">
                  <c:v>0.47786152798199999</c:v>
                </c:pt>
                <c:pt idx="4">
                  <c:v>0.44263869326400002</c:v>
                </c:pt>
                <c:pt idx="5">
                  <c:v>0.410602027363</c:v>
                </c:pt>
                <c:pt idx="6">
                  <c:v>0.381796260931</c:v>
                </c:pt>
                <c:pt idx="7">
                  <c:v>0.35641190332799999</c:v>
                </c:pt>
                <c:pt idx="8">
                  <c:v>0.33437516245799997</c:v>
                </c:pt>
                <c:pt idx="9">
                  <c:v>0.31487834179200003</c:v>
                </c:pt>
                <c:pt idx="10">
                  <c:v>0.300156572565</c:v>
                </c:pt>
                <c:pt idx="11">
                  <c:v>0.29206947508999997</c:v>
                </c:pt>
                <c:pt idx="12">
                  <c:v>0.29241934892999999</c:v>
                </c:pt>
                <c:pt idx="13">
                  <c:v>0.29684969829399999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4AD-4FB2-8856-5178C592D9D8}"/>
            </c:ext>
          </c:extLst>
        </c:ser>
        <c:ser>
          <c:idx val="7"/>
          <c:order val="7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例題6b複合反応平衡組成メタン改質!$W$8:$W$21</c:f>
              <c:numCache>
                <c:formatCode>General</c:formatCode>
                <c:ptCount val="14"/>
                <c:pt idx="0">
                  <c:v>504.89214747</c:v>
                </c:pt>
                <c:pt idx="1">
                  <c:v>545.63081428299995</c:v>
                </c:pt>
                <c:pt idx="2">
                  <c:v>582.42236466300005</c:v>
                </c:pt>
                <c:pt idx="3">
                  <c:v>616.60130280199996</c:v>
                </c:pt>
                <c:pt idx="4">
                  <c:v>647.06272726400005</c:v>
                </c:pt>
                <c:pt idx="5">
                  <c:v>676.11048198399999</c:v>
                </c:pt>
                <c:pt idx="6">
                  <c:v>704.10978388499996</c:v>
                </c:pt>
                <c:pt idx="7">
                  <c:v>732.619219208</c:v>
                </c:pt>
                <c:pt idx="8">
                  <c:v>762.02082320199997</c:v>
                </c:pt>
                <c:pt idx="9">
                  <c:v>794.63923023200005</c:v>
                </c:pt>
                <c:pt idx="10">
                  <c:v>834.74052680900002</c:v>
                </c:pt>
                <c:pt idx="11">
                  <c:v>891.21827806299996</c:v>
                </c:pt>
                <c:pt idx="12">
                  <c:v>973.39979258200003</c:v>
                </c:pt>
                <c:pt idx="13">
                  <c:v>1072.3590567199999</c:v>
                </c:pt>
              </c:numCache>
            </c:numRef>
          </c:xVal>
          <c:yVal>
            <c:numRef>
              <c:f>例題6b複合反応平衡組成メタン改質!$X$8:$X$21</c:f>
              <c:numCache>
                <c:formatCode>General</c:formatCode>
                <c:ptCount val="14"/>
                <c:pt idx="0">
                  <c:v>0.18363954978800001</c:v>
                </c:pt>
                <c:pt idx="1">
                  <c:v>0.16450125684700001</c:v>
                </c:pt>
                <c:pt idx="2">
                  <c:v>0.14505367878799999</c:v>
                </c:pt>
                <c:pt idx="3">
                  <c:v>0.125849797544</c:v>
                </c:pt>
                <c:pt idx="4">
                  <c:v>0.106804186648</c:v>
                </c:pt>
                <c:pt idx="5">
                  <c:v>8.8469289975400003E-2</c:v>
                </c:pt>
                <c:pt idx="6">
                  <c:v>7.0951562686500005E-2</c:v>
                </c:pt>
                <c:pt idx="7">
                  <c:v>5.4535842773900001E-2</c:v>
                </c:pt>
                <c:pt idx="8">
                  <c:v>3.9252984434099997E-2</c:v>
                </c:pt>
                <c:pt idx="9">
                  <c:v>2.5296092527300001E-2</c:v>
                </c:pt>
                <c:pt idx="10">
                  <c:v>1.34527074794E-2</c:v>
                </c:pt>
                <c:pt idx="11">
                  <c:v>4.9836020070100004E-3</c:v>
                </c:pt>
                <c:pt idx="12">
                  <c:v>1.15765631986E-3</c:v>
                </c:pt>
                <c:pt idx="13">
                  <c:v>2.3376348626700001E-4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D6-4B95-A26B-12065A07314C}"/>
            </c:ext>
          </c:extLst>
        </c:ser>
        <c:ser>
          <c:idx val="8"/>
          <c:order val="8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例題6b複合反応平衡組成メタン改質!$W$8:$W$21</c:f>
              <c:numCache>
                <c:formatCode>General</c:formatCode>
                <c:ptCount val="14"/>
                <c:pt idx="0">
                  <c:v>504.89214747</c:v>
                </c:pt>
                <c:pt idx="1">
                  <c:v>545.63081428299995</c:v>
                </c:pt>
                <c:pt idx="2">
                  <c:v>582.42236466300005</c:v>
                </c:pt>
                <c:pt idx="3">
                  <c:v>616.60130280199996</c:v>
                </c:pt>
                <c:pt idx="4">
                  <c:v>647.06272726400005</c:v>
                </c:pt>
                <c:pt idx="5">
                  <c:v>676.11048198399999</c:v>
                </c:pt>
                <c:pt idx="6">
                  <c:v>704.10978388499996</c:v>
                </c:pt>
                <c:pt idx="7">
                  <c:v>732.619219208</c:v>
                </c:pt>
                <c:pt idx="8">
                  <c:v>762.02082320199997</c:v>
                </c:pt>
                <c:pt idx="9">
                  <c:v>794.63923023200005</c:v>
                </c:pt>
                <c:pt idx="10">
                  <c:v>834.74052680900002</c:v>
                </c:pt>
                <c:pt idx="11">
                  <c:v>891.21827806299996</c:v>
                </c:pt>
                <c:pt idx="12">
                  <c:v>973.39979258200003</c:v>
                </c:pt>
                <c:pt idx="13">
                  <c:v>1072.3590567199999</c:v>
                </c:pt>
              </c:numCache>
            </c:numRef>
          </c:xVal>
          <c:yVal>
            <c:numRef>
              <c:f>例題6b複合反応平衡組成メタン改質!$Z$8:$Z$21</c:f>
              <c:numCache>
                <c:formatCode>General</c:formatCode>
                <c:ptCount val="14"/>
                <c:pt idx="0">
                  <c:v>4.1740340176999999E-2</c:v>
                </c:pt>
                <c:pt idx="1">
                  <c:v>5.1421463907000003E-2</c:v>
                </c:pt>
                <c:pt idx="2">
                  <c:v>5.9379254259699997E-2</c:v>
                </c:pt>
                <c:pt idx="3">
                  <c:v>6.5221467924499996E-2</c:v>
                </c:pt>
                <c:pt idx="4">
                  <c:v>6.8701617815599997E-2</c:v>
                </c:pt>
                <c:pt idx="5">
                  <c:v>7.0180122595899994E-2</c:v>
                </c:pt>
                <c:pt idx="6">
                  <c:v>6.9789676880399998E-2</c:v>
                </c:pt>
                <c:pt idx="7">
                  <c:v>6.7814501295700005E-2</c:v>
                </c:pt>
                <c:pt idx="8">
                  <c:v>6.4379811598999998E-2</c:v>
                </c:pt>
                <c:pt idx="9">
                  <c:v>6.0615145753500001E-2</c:v>
                </c:pt>
                <c:pt idx="10">
                  <c:v>5.5597939900600003E-2</c:v>
                </c:pt>
                <c:pt idx="11">
                  <c:v>4.9569861588499999E-2</c:v>
                </c:pt>
                <c:pt idx="12">
                  <c:v>4.2843411603499998E-2</c:v>
                </c:pt>
                <c:pt idx="13">
                  <c:v>3.68732408493E-2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D6-4B95-A26B-12065A07314C}"/>
            </c:ext>
          </c:extLst>
        </c:ser>
        <c:ser>
          <c:idx val="9"/>
          <c:order val="9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例題6b複合反応平衡組成メタン改質!$W$8:$W$21</c:f>
              <c:numCache>
                <c:formatCode>General</c:formatCode>
                <c:ptCount val="14"/>
                <c:pt idx="0">
                  <c:v>504.89214747</c:v>
                </c:pt>
                <c:pt idx="1">
                  <c:v>545.63081428299995</c:v>
                </c:pt>
                <c:pt idx="2">
                  <c:v>582.42236466300005</c:v>
                </c:pt>
                <c:pt idx="3">
                  <c:v>616.60130280199996</c:v>
                </c:pt>
                <c:pt idx="4">
                  <c:v>647.06272726400005</c:v>
                </c:pt>
                <c:pt idx="5">
                  <c:v>676.11048198399999</c:v>
                </c:pt>
                <c:pt idx="6">
                  <c:v>704.10978388499996</c:v>
                </c:pt>
                <c:pt idx="7">
                  <c:v>732.619219208</c:v>
                </c:pt>
                <c:pt idx="8">
                  <c:v>762.02082320199997</c:v>
                </c:pt>
                <c:pt idx="9">
                  <c:v>794.63923023200005</c:v>
                </c:pt>
                <c:pt idx="10">
                  <c:v>834.74052680900002</c:v>
                </c:pt>
                <c:pt idx="11">
                  <c:v>891.21827806299996</c:v>
                </c:pt>
                <c:pt idx="12">
                  <c:v>973.39979258200003</c:v>
                </c:pt>
                <c:pt idx="13">
                  <c:v>1072.3590567199999</c:v>
                </c:pt>
              </c:numCache>
            </c:numRef>
          </c:xVal>
          <c:yVal>
            <c:numRef>
              <c:f>例題6b複合反応平衡組成メタン改質!$AA$8:$AA$21</c:f>
              <c:numCache>
                <c:formatCode>General</c:formatCode>
                <c:ptCount val="14"/>
                <c:pt idx="0">
                  <c:v>2.49995996456E-3</c:v>
                </c:pt>
                <c:pt idx="1">
                  <c:v>5.5776981951500002E-3</c:v>
                </c:pt>
                <c:pt idx="2">
                  <c:v>1.0584959881800001E-2</c:v>
                </c:pt>
                <c:pt idx="3">
                  <c:v>1.7545333712799999E-2</c:v>
                </c:pt>
                <c:pt idx="4">
                  <c:v>2.6762257752400001E-2</c:v>
                </c:pt>
                <c:pt idx="5">
                  <c:v>3.75070174205E-2</c:v>
                </c:pt>
                <c:pt idx="6">
                  <c:v>4.9575947995299997E-2</c:v>
                </c:pt>
                <c:pt idx="7">
                  <c:v>6.2494936855000002E-2</c:v>
                </c:pt>
                <c:pt idx="8">
                  <c:v>7.6118198778300006E-2</c:v>
                </c:pt>
                <c:pt idx="9">
                  <c:v>8.9187459228300001E-2</c:v>
                </c:pt>
                <c:pt idx="10">
                  <c:v>0.102100255113</c:v>
                </c:pt>
                <c:pt idx="11">
                  <c:v>0.11377440374</c:v>
                </c:pt>
                <c:pt idx="12">
                  <c:v>0.12305148418300001</c:v>
                </c:pt>
                <c:pt idx="13">
                  <c:v>0.129637583493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D6-4B95-A26B-12065A073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907216"/>
        <c:axId val="1"/>
      </c:scatterChart>
      <c:valAx>
        <c:axId val="1605907216"/>
        <c:scaling>
          <c:orientation val="minMax"/>
          <c:max val="10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ja-JP" sz="1100"/>
                  <a:t>温度 </a:t>
                </a:r>
                <a:r>
                  <a:rPr lang="en-US" sz="1100"/>
                  <a:t>[℃]</a:t>
                </a:r>
              </a:p>
            </c:rich>
          </c:tx>
          <c:layout>
            <c:manualLayout>
              <c:xMode val="edge"/>
              <c:yMode val="edge"/>
              <c:x val="0.48465445066818885"/>
              <c:y val="0.89798997945688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ja-JP" sz="1100"/>
                  <a:t>平衡組成</a:t>
                </a:r>
              </a:p>
            </c:rich>
          </c:tx>
          <c:layout>
            <c:manualLayout>
              <c:xMode val="edge"/>
              <c:yMode val="edge"/>
              <c:x val="1.4361040177789835E-3"/>
              <c:y val="0.337087550877039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605907216"/>
        <c:crosses val="autoZero"/>
        <c:crossBetween val="midCat"/>
        <c:majorUnit val="0.2"/>
        <c:minorUnit val="0.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メタン水蒸気改質平衡定数!$P$3:$P$11</c:f>
              <c:numCache>
                <c:formatCode>General</c:formatCode>
                <c:ptCount val="9"/>
                <c:pt idx="0">
                  <c:v>2.5000000000000001E-4</c:v>
                </c:pt>
                <c:pt idx="1">
                  <c:v>2.9000000000000001E-2</c:v>
                </c:pt>
                <c:pt idx="2">
                  <c:v>1.19</c:v>
                </c:pt>
                <c:pt idx="3">
                  <c:v>23.8</c:v>
                </c:pt>
                <c:pt idx="4">
                  <c:v>278</c:v>
                </c:pt>
                <c:pt idx="5">
                  <c:v>2168</c:v>
                </c:pt>
                <c:pt idx="6">
                  <c:v>12332</c:v>
                </c:pt>
                <c:pt idx="7">
                  <c:v>54673</c:v>
                </c:pt>
                <c:pt idx="8">
                  <c:v>198360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EE-4421-BF0C-A3ADA5666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47151"/>
        <c:axId val="1"/>
      </c:scatterChart>
      <c:valAx>
        <c:axId val="1181347151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576585089026034"/>
              <c:y val="0.88628762541806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E-4"/>
        <c:crossBetween val="midCat"/>
        <c:majorUnit val="200"/>
        <c:minorUnit val="100"/>
      </c:valAx>
      <c:valAx>
        <c:axId val="1"/>
        <c:scaling>
          <c:logBase val="10"/>
          <c:orientation val="minMax"/>
          <c:max val="1000000"/>
          <c:min val="1E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2.2522522522522521E-2"/>
              <c:y val="0.26755887955477137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4715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10838274438179"/>
          <c:y val="6.0483870967741937E-2"/>
          <c:w val="0.72973069274003999"/>
          <c:h val="0.7056451612903226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30-474C-A0C6-89A5416C6BBE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30-474C-A0C6-89A5416C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50479"/>
        <c:axId val="1"/>
      </c:scatterChart>
      <c:valAx>
        <c:axId val="1181350479"/>
        <c:scaling>
          <c:orientation val="minMax"/>
          <c:max val="100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温度[ ℃]</a:t>
                </a:r>
              </a:p>
            </c:rich>
          </c:tx>
          <c:layout>
            <c:manualLayout>
              <c:xMode val="edge"/>
              <c:yMode val="edge"/>
              <c:x val="0.48648677023480169"/>
              <c:y val="0.8790322580645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0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平衡転化率</a:t>
                </a:r>
              </a:p>
            </c:rich>
          </c:tx>
          <c:layout>
            <c:manualLayout>
              <c:xMode val="edge"/>
              <c:yMode val="edge"/>
              <c:x val="7.0270554018585521E-2"/>
              <c:y val="0.2540322580645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1350479"/>
        <c:crosses val="autoZero"/>
        <c:crossBetween val="midCat"/>
        <c:majorUnit val="0.2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メタン水蒸気改質平衡定数!$V$3:$V$11</c:f>
              <c:numCache>
                <c:formatCode>General</c:formatCode>
                <c:ptCount val="9"/>
                <c:pt idx="0">
                  <c:v>-3.6020599913279625</c:v>
                </c:pt>
                <c:pt idx="1">
                  <c:v>-1.5376020021010439</c:v>
                </c:pt>
                <c:pt idx="2">
                  <c:v>7.554696139253074E-2</c:v>
                </c:pt>
                <c:pt idx="3">
                  <c:v>1.3765769570565121</c:v>
                </c:pt>
                <c:pt idx="4">
                  <c:v>2.4440447959180762</c:v>
                </c:pt>
                <c:pt idx="5">
                  <c:v>3.3360592778663491</c:v>
                </c:pt>
                <c:pt idx="6">
                  <c:v>4.0910335160544706</c:v>
                </c:pt>
                <c:pt idx="7">
                  <c:v>4.7377729050183062</c:v>
                </c:pt>
                <c:pt idx="8">
                  <c:v>5.2974540996190722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B3-4428-9F74-BF95B7EE3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45487"/>
        <c:axId val="1"/>
      </c:scatterChart>
      <c:valAx>
        <c:axId val="1181345487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51531616656026102"/>
              <c:y val="0.86399108138238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4"/>
        <c:crossBetween val="midCat"/>
        <c:majorUnit val="200"/>
        <c:minorUnit val="100"/>
      </c:valAx>
      <c:valAx>
        <c:axId val="1"/>
        <c:scaling>
          <c:orientation val="minMax"/>
          <c:max val="6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8.3783783783783788E-2"/>
              <c:y val="0.27201783723522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45487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57661156966634"/>
          <c:y val="0.16319173338626788"/>
          <c:w val="0.71185746553798734"/>
          <c:h val="0.65429137534278814"/>
        </c:manualLayout>
      </c:layout>
      <c:scatterChart>
        <c:scatterStyle val="smoothMarker"/>
        <c:varyColors val="0"/>
        <c:ser>
          <c:idx val="5"/>
          <c:order val="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2D-4AD7-BF42-BA13686AE54F}"/>
            </c:ext>
          </c:extLst>
        </c:ser>
        <c:ser>
          <c:idx val="6"/>
          <c:order val="1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2D-4AD7-BF42-BA13686AE54F}"/>
            </c:ext>
          </c:extLst>
        </c:ser>
        <c:ser>
          <c:idx val="7"/>
          <c:order val="2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2D-4AD7-BF42-BA13686AE54F}"/>
            </c:ext>
          </c:extLst>
        </c:ser>
        <c:ser>
          <c:idx val="8"/>
          <c:order val="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22D-4AD7-BF42-BA13686AE54F}"/>
            </c:ext>
          </c:extLst>
        </c:ser>
        <c:ser>
          <c:idx val="9"/>
          <c:order val="4"/>
          <c:marker>
            <c:symbol val="none"/>
          </c:marker>
          <c:xVal>
            <c:numRef>
              <c:f>メタン水蒸気改質平衡定数!$O$43</c:f>
              <c:numCache>
                <c:formatCode>General</c:formatCode>
                <c:ptCount val="1"/>
                <c:pt idx="0">
                  <c:v>900</c:v>
                </c:pt>
              </c:numCache>
            </c:numRef>
          </c:xVal>
          <c:yVal>
            <c:numRef>
              <c:f>メタン水蒸気改質平衡定数!$P$43</c:f>
              <c:numCache>
                <c:formatCode>General</c:formatCode>
                <c:ptCount val="1"/>
                <c:pt idx="0">
                  <c:v>0.77321968461000001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22D-4AD7-BF42-BA13686AE54F}"/>
            </c:ext>
          </c:extLst>
        </c:ser>
        <c:ser>
          <c:idx val="10"/>
          <c:order val="5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22D-4AD7-BF42-BA13686AE54F}"/>
            </c:ext>
          </c:extLst>
        </c:ser>
        <c:ser>
          <c:idx val="11"/>
          <c:order val="6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22D-4AD7-BF42-BA13686AE54F}"/>
            </c:ext>
          </c:extLst>
        </c:ser>
        <c:ser>
          <c:idx val="12"/>
          <c:order val="7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22D-4AD7-BF42-BA13686AE54F}"/>
            </c:ext>
          </c:extLst>
        </c:ser>
        <c:ser>
          <c:idx val="13"/>
          <c:order val="8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22D-4AD7-BF42-BA13686AE54F}"/>
            </c:ext>
          </c:extLst>
        </c:ser>
        <c:ser>
          <c:idx val="14"/>
          <c:order val="9"/>
          <c:marker>
            <c:symbol val="none"/>
          </c:marker>
          <c:xVal>
            <c:numRef>
              <c:f>メタン水蒸気改質平衡定数!$O$43</c:f>
              <c:numCache>
                <c:formatCode>General</c:formatCode>
                <c:ptCount val="1"/>
                <c:pt idx="0">
                  <c:v>900</c:v>
                </c:pt>
              </c:numCache>
            </c:numRef>
          </c:xVal>
          <c:yVal>
            <c:numRef>
              <c:f>メタン水蒸気改質平衡定数!$P$43</c:f>
              <c:numCache>
                <c:formatCode>General</c:formatCode>
                <c:ptCount val="1"/>
                <c:pt idx="0">
                  <c:v>0.77321968461000001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22D-4AD7-BF42-BA13686AE54F}"/>
            </c:ext>
          </c:extLst>
        </c:ser>
        <c:ser>
          <c:idx val="0"/>
          <c:order val="1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22D-4AD7-BF42-BA13686AE54F}"/>
            </c:ext>
          </c:extLst>
        </c:ser>
        <c:ser>
          <c:idx val="1"/>
          <c:order val="11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22D-4AD7-BF42-BA13686AE54F}"/>
            </c:ext>
          </c:extLst>
        </c:ser>
        <c:ser>
          <c:idx val="2"/>
          <c:order val="12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22D-4AD7-BF42-BA13686AE54F}"/>
            </c:ext>
          </c:extLst>
        </c:ser>
        <c:ser>
          <c:idx val="3"/>
          <c:order val="1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22D-4AD7-BF42-BA13686A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50479"/>
        <c:axId val="1"/>
      </c:scatterChart>
      <c:valAx>
        <c:axId val="1181350479"/>
        <c:scaling>
          <c:orientation val="minMax"/>
          <c:max val="1000"/>
          <c:min val="500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defRPr>
                </a:pPr>
                <a:r>
                  <a:rPr lang="en-US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Temp. </a:t>
                </a:r>
                <a:r>
                  <a:rPr lang="ja-JP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[</a:t>
                </a:r>
                <a:r>
                  <a:rPr lang="en-US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°C</a:t>
                </a:r>
                <a:r>
                  <a:rPr lang="ja-JP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]</a:t>
                </a:r>
                <a:endParaRPr lang="ja-JP" altLang="ja-JP" sz="1100">
                  <a:effectLst/>
                  <a:latin typeface="Arial" panose="020B0604020202020204" pitchFamily="34" charset="0"/>
                  <a:ea typeface="Arial Unicode MS" panose="020B0604020202020204" pitchFamily="50" charset="-128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709218807326505"/>
              <c:y val="0.88777616781360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>
                    <a:latin typeface="Arial" panose="020B0604020202020204" pitchFamily="34" charset="0"/>
                    <a:cs typeface="Arial" panose="020B0604020202020204" pitchFamily="34" charset="0"/>
                  </a:rPr>
                  <a:t>CH</a:t>
                </a:r>
                <a:r>
                  <a:rPr lang="en-US" altLang="ja-JP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4</a:t>
                </a:r>
                <a:r>
                  <a:rPr lang="en-US" altLang="ja-JP">
                    <a:latin typeface="Arial" panose="020B0604020202020204" pitchFamily="34" charset="0"/>
                    <a:cs typeface="Arial" panose="020B0604020202020204" pitchFamily="34" charset="0"/>
                  </a:rPr>
                  <a:t> conversion</a:t>
                </a:r>
                <a:endParaRPr lang="ja-JP" alt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927403473632303E-2"/>
              <c:y val="0.24852259170083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50479"/>
        <c:crosses val="autoZero"/>
        <c:crossBetween val="midCat"/>
        <c:majorUnit val="0.2"/>
        <c:minorUnit val="0.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emf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387217</xdr:colOff>
      <xdr:row>0</xdr:row>
      <xdr:rowOff>98089</xdr:rowOff>
    </xdr:from>
    <xdr:to>
      <xdr:col>18</xdr:col>
      <xdr:colOff>167899</xdr:colOff>
      <xdr:row>19</xdr:row>
      <xdr:rowOff>129153</xdr:rowOff>
    </xdr:to>
    <xdr:graphicFrame macro="">
      <xdr:nvGraphicFramePr>
        <xdr:cNvPr id="1036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0.80643</cdr:x>
      <cdr:y>0.31809</cdr:y>
    </cdr:from>
    <cdr:to>
      <cdr:x>0.87374</cdr:x>
      <cdr:y>0.37194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4222" y="980357"/>
          <a:ext cx="315018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0.18408</cdr:x>
      <cdr:y>0.36846</cdr:y>
    </cdr:from>
    <cdr:to>
      <cdr:x>0.25862</cdr:x>
      <cdr:y>0.43007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0246" y="1078346"/>
          <a:ext cx="283553" cy="1803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O</a:t>
          </a:r>
        </a:p>
      </cdr:txBody>
    </cdr:sp>
  </cdr:relSizeAnchor>
  <cdr:relSizeAnchor xmlns:cdr="http://schemas.openxmlformats.org/drawingml/2006/chartDrawing">
    <cdr:from>
      <cdr:x>0.17497</cdr:x>
      <cdr:y>0.64269</cdr:y>
    </cdr:from>
    <cdr:to>
      <cdr:x>0.24426</cdr:x>
      <cdr:y>0.69653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584" y="1880946"/>
          <a:ext cx="263582" cy="1575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0.62649</cdr:x>
      <cdr:y>0.63441</cdr:y>
    </cdr:from>
    <cdr:to>
      <cdr:x>0.68449</cdr:x>
      <cdr:y>0.69558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3189" y="1856694"/>
          <a:ext cx="220634" cy="179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</a:t>
          </a:r>
        </a:p>
      </cdr:txBody>
    </cdr:sp>
  </cdr:relSizeAnchor>
  <cdr:relSizeAnchor xmlns:cdr="http://schemas.openxmlformats.org/drawingml/2006/chartDrawing">
    <cdr:from>
      <cdr:x>0.86212</cdr:x>
      <cdr:y>0.69584</cdr:y>
    </cdr:from>
    <cdr:to>
      <cdr:x>0.93319</cdr:x>
      <cdr:y>0.75701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552" y="2036492"/>
          <a:ext cx="270353" cy="179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0.56035</cdr:x>
      <cdr:y>0.17572</cdr:y>
    </cdr:from>
    <cdr:to>
      <cdr:x>0.69345</cdr:x>
      <cdr:y>0.23726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1603" y="514259"/>
          <a:ext cx="506319" cy="180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</a:t>
          </a:r>
          <a:endParaRPr lang="ja-JP" altLang="en-US" sz="11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0.40545</cdr:x>
      <cdr:y>0.24127</cdr:y>
    </cdr:from>
    <cdr:to>
      <cdr:x>0.50694</cdr:x>
      <cdr:y>0.30037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9926" y="737657"/>
          <a:ext cx="478080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Excel</a:t>
          </a:r>
          <a:endParaRPr lang="ja-JP" altLang="en-US" sz="1100" b="0" i="0" u="none" strike="noStrike" baseline="-2500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0.4667</cdr:x>
      <cdr:y>0.30882</cdr:y>
    </cdr:from>
    <cdr:to>
      <cdr:x>0.51317</cdr:x>
      <cdr:y>0.41431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775346" y="903812"/>
          <a:ext cx="176777" cy="30873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0.61748</cdr:x>
      <cdr:y>0.2368</cdr:y>
    </cdr:from>
    <cdr:to>
      <cdr:x>0.67616</cdr:x>
      <cdr:y>0.38343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2348920" y="693029"/>
          <a:ext cx="223221" cy="429136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579120</xdr:colOff>
      <xdr:row>0</xdr:row>
      <xdr:rowOff>0</xdr:rowOff>
    </xdr:from>
    <xdr:to>
      <xdr:col>14</xdr:col>
      <xdr:colOff>430530</xdr:colOff>
      <xdr:row>16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514350</xdr:colOff>
      <xdr:row>45</xdr:row>
      <xdr:rowOff>133350</xdr:rowOff>
    </xdr:from>
    <xdr:to>
      <xdr:col>2</xdr:col>
      <xdr:colOff>590550</xdr:colOff>
      <xdr:row>46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7070" y="772287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447675</xdr:colOff>
      <xdr:row>15</xdr:row>
      <xdr:rowOff>150495</xdr:rowOff>
    </xdr:from>
    <xdr:to>
      <xdr:col>14</xdr:col>
      <xdr:colOff>306705</xdr:colOff>
      <xdr:row>29</xdr:row>
      <xdr:rowOff>78105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14</xdr:row>
      <xdr:rowOff>0</xdr:rowOff>
    </xdr:from>
    <xdr:to>
      <xdr:col>20</xdr:col>
      <xdr:colOff>323850</xdr:colOff>
      <xdr:row>30</xdr:row>
      <xdr:rowOff>66675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411480</xdr:colOff>
      <xdr:row>29</xdr:row>
      <xdr:rowOff>137160</xdr:rowOff>
    </xdr:from>
    <xdr:to>
      <xdr:col>13</xdr:col>
      <xdr:colOff>342900</xdr:colOff>
      <xdr:row>46</xdr:row>
      <xdr:rowOff>7620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967740</xdr:colOff>
      <xdr:row>0</xdr:row>
      <xdr:rowOff>0</xdr:rowOff>
    </xdr:from>
    <xdr:to>
      <xdr:col>1</xdr:col>
      <xdr:colOff>502920</xdr:colOff>
      <xdr:row>1</xdr:row>
      <xdr:rowOff>30480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" y="0"/>
          <a:ext cx="139446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0.44719</cdr:x>
      <cdr:y>0.49058</cdr:y>
    </cdr:from>
    <cdr:to>
      <cdr:x>0.64252</cdr:x>
      <cdr:y>0.54975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992" y="1397168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ΔH＞0　吸熱</a:t>
          </a:r>
        </a:p>
      </cdr:txBody>
    </cdr:sp>
  </cdr:relSizeAnchor>
  <cdr:relSizeAnchor xmlns:cdr="http://schemas.openxmlformats.org/drawingml/2006/chartDrawing">
    <cdr:from>
      <cdr:x>0.30068</cdr:x>
      <cdr:y>0.06761</cdr:y>
    </cdr:from>
    <cdr:to>
      <cdr:x>0.74683</cdr:x>
      <cdr:y>0.14811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0.37615</cdr:x>
      <cdr:y>0.10335</cdr:y>
    </cdr:from>
    <cdr:to>
      <cdr:x>0.55476</cdr:x>
      <cdr:y>0.18174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5662" y="244127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0.1 MPa</a:t>
          </a:r>
        </a:p>
      </cdr:txBody>
    </cdr:sp>
  </cdr:relSizeAnchor>
  <cdr:relSizeAnchor xmlns:cdr="http://schemas.openxmlformats.org/drawingml/2006/chartDrawing">
    <cdr:from>
      <cdr:x>0.61019</cdr:x>
      <cdr:y>0.39969</cdr:y>
    </cdr:from>
    <cdr:to>
      <cdr:x>0.7888</cdr:x>
      <cdr:y>0.47808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0468" y="944141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1.0 MPa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0.30446</cdr:x>
      <cdr:y>0.14827</cdr:y>
    </cdr:from>
    <cdr:to>
      <cdr:x>0.62427</cdr:x>
      <cdr:y>0.21329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997" y="422265"/>
          <a:ext cx="1127103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H＞0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吸熱反応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0.29899</cdr:x>
      <cdr:y>0.06761</cdr:y>
    </cdr:from>
    <cdr:to>
      <cdr:x>0.74513</cdr:x>
      <cdr:y>0.14787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0.30108</cdr:x>
      <cdr:y>0.19859</cdr:y>
    </cdr:from>
    <cdr:to>
      <cdr:x>0.51305</cdr:x>
      <cdr:y>0.27058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756" y="540227"/>
          <a:ext cx="602474" cy="195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P= 0.1 MPa</a:t>
          </a:r>
        </a:p>
      </cdr:txBody>
    </cdr:sp>
  </cdr:relSizeAnchor>
  <cdr:relSizeAnchor xmlns:cdr="http://schemas.openxmlformats.org/drawingml/2006/chartDrawing">
    <cdr:from>
      <cdr:x>0.61019</cdr:x>
      <cdr:y>0.47812</cdr:y>
    </cdr:from>
    <cdr:to>
      <cdr:x>0.78471</cdr:x>
      <cdr:y>0.53912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4319" y="1300653"/>
          <a:ext cx="496033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1.0 MPa</a:t>
          </a:r>
        </a:p>
      </cdr:txBody>
    </cdr:sp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0.53909</cdr:x>
      <cdr:y>0.6627</cdr:y>
    </cdr:from>
    <cdr:to>
      <cdr:x>0.67008</cdr:x>
      <cdr:y>0.73423</cdr:y>
    </cdr:to>
    <cdr:sp macro="" textlink="">
      <cdr:nvSpPr>
        <cdr:cNvPr id="11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7427" y="1850475"/>
          <a:ext cx="402733" cy="199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0.42131</cdr:x>
      <cdr:y>0.7372</cdr:y>
    </cdr:from>
    <cdr:to>
      <cdr:x>0.52133</cdr:x>
      <cdr:y>0.80915</cdr:y>
    </cdr:to>
    <cdr:sp macro="" textlink="">
      <cdr:nvSpPr>
        <cdr:cNvPr id="1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5297" y="2058485"/>
          <a:ext cx="307523" cy="200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Excel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0.48596</cdr:x>
      <cdr:y>0.59609</cdr:y>
    </cdr:from>
    <cdr:to>
      <cdr:x>0.54849</cdr:x>
      <cdr:y>0.6637</cdr:y>
    </cdr:to>
    <cdr:cxnSp macro="">
      <cdr:nvCxnSpPr>
        <cdr:cNvPr id="13" name="直線コネクタ 12"/>
        <cdr:cNvCxnSpPr/>
      </cdr:nvCxnSpPr>
      <cdr:spPr>
        <a:xfrm xmlns:a="http://schemas.openxmlformats.org/drawingml/2006/main" flipH="1" flipV="1">
          <a:off x="1494070" y="1664466"/>
          <a:ext cx="192261" cy="188802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0.39637</cdr:x>
      <cdr:y>0.69061</cdr:y>
    </cdr:from>
    <cdr:to>
      <cdr:x>0.45001</cdr:x>
      <cdr:y>0.73994</cdr:y>
    </cdr:to>
    <cdr:cxnSp macro="">
      <cdr:nvCxnSpPr>
        <cdr:cNvPr id="14" name="直線コネクタ 13"/>
        <cdr:cNvCxnSpPr/>
      </cdr:nvCxnSpPr>
      <cdr:spPr>
        <a:xfrm xmlns:a="http://schemas.openxmlformats.org/drawingml/2006/main" flipH="1" flipV="1">
          <a:off x="1218649" y="1928411"/>
          <a:ext cx="164911" cy="137750"/>
        </a:xfrm>
        <a:prstGeom xmlns:a="http://schemas.openxmlformats.org/drawingml/2006/main" prst="line">
          <a:avLst/>
        </a:prstGeom>
        <a:ln xmlns:a="http://schemas.openxmlformats.org/drawingml/2006/main" w="6350" cap="sq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0.91492</cdr:y>
    </cdr:from>
    <cdr:to>
      <cdr:x>0.07286</cdr:x>
      <cdr:y>0.98537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538963"/>
          <a:ext cx="20653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(a)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45</xdr:row>
      <xdr:rowOff>133350</xdr:rowOff>
    </xdr:from>
    <xdr:to>
      <xdr:col>2</xdr:col>
      <xdr:colOff>590550</xdr:colOff>
      <xdr:row>46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7070" y="7722870"/>
          <a:ext cx="762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967740</xdr:colOff>
      <xdr:row>0</xdr:row>
      <xdr:rowOff>0</xdr:rowOff>
    </xdr:from>
    <xdr:to>
      <xdr:col>1</xdr:col>
      <xdr:colOff>541020</xdr:colOff>
      <xdr:row>1</xdr:row>
      <xdr:rowOff>60960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" y="0"/>
          <a:ext cx="143256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olab200\Dropbox\2017\COCOChemSep&#12391;&#23398;&#12406;&#21270;&#23398;&#24037;&#23398;\fsd&amp;xls\COCO_06_GibbsRea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例題6平衡定数アンモニア"/>
      <sheetName val="メタン水蒸気改質平衡定数"/>
      <sheetName val="メタノール合成反応平衡定数"/>
      <sheetName val="平衡定数水分解"/>
      <sheetName val="平衡定数プロパン分解 "/>
    </sheetNames>
    <sheetDataSet>
      <sheetData sheetId="0" refreshError="1"/>
      <sheetData sheetId="1">
        <row r="3">
          <cell r="O3">
            <v>700</v>
          </cell>
          <cell r="P3">
            <v>2.5000000000000001E-4</v>
          </cell>
          <cell r="V3">
            <v>-3.6020599913279625</v>
          </cell>
        </row>
        <row r="4">
          <cell r="O4">
            <v>800</v>
          </cell>
          <cell r="P4">
            <v>2.9000000000000001E-2</v>
          </cell>
          <cell r="V4">
            <v>-1.5376020021010439</v>
          </cell>
        </row>
        <row r="5">
          <cell r="O5">
            <v>900</v>
          </cell>
          <cell r="P5">
            <v>1.19</v>
          </cell>
          <cell r="V5">
            <v>7.554696139253074E-2</v>
          </cell>
        </row>
        <row r="6">
          <cell r="O6">
            <v>1000</v>
          </cell>
          <cell r="P6">
            <v>23.8</v>
          </cell>
          <cell r="V6">
            <v>1.3765769570565121</v>
          </cell>
        </row>
        <row r="7">
          <cell r="O7">
            <v>1100</v>
          </cell>
          <cell r="P7">
            <v>278</v>
          </cell>
          <cell r="V7">
            <v>2.4440447959180762</v>
          </cell>
        </row>
        <row r="8">
          <cell r="O8">
            <v>1200</v>
          </cell>
          <cell r="P8">
            <v>2168</v>
          </cell>
          <cell r="V8">
            <v>3.3360592778663491</v>
          </cell>
        </row>
        <row r="9">
          <cell r="O9">
            <v>1300</v>
          </cell>
          <cell r="P9">
            <v>12332</v>
          </cell>
          <cell r="V9">
            <v>4.0910335160544706</v>
          </cell>
        </row>
        <row r="10">
          <cell r="O10">
            <v>1400</v>
          </cell>
          <cell r="P10">
            <v>54673</v>
          </cell>
          <cell r="V10">
            <v>4.7377729050183062</v>
          </cell>
        </row>
        <row r="11">
          <cell r="O11">
            <v>1500</v>
          </cell>
          <cell r="P11">
            <v>198360</v>
          </cell>
          <cell r="V11">
            <v>5.2974540996190722</v>
          </cell>
        </row>
        <row r="35">
          <cell r="O35">
            <v>500</v>
          </cell>
          <cell r="P35">
            <v>6.1797266982500001E-2</v>
          </cell>
          <cell r="Q35">
            <v>0.193076359615</v>
          </cell>
        </row>
        <row r="36">
          <cell r="O36">
            <v>550</v>
          </cell>
          <cell r="P36">
            <v>0.10448066025199999</v>
          </cell>
          <cell r="Q36">
            <v>0.31597028640699998</v>
          </cell>
        </row>
        <row r="37">
          <cell r="O37">
            <v>600</v>
          </cell>
          <cell r="P37">
            <v>0.16511334630999999</v>
          </cell>
          <cell r="Q37">
            <v>0.46817284338699999</v>
          </cell>
        </row>
        <row r="38">
          <cell r="O38">
            <v>650</v>
          </cell>
          <cell r="P38">
            <v>0.246483199111</v>
          </cell>
          <cell r="Q38">
            <v>0.62799795750099996</v>
          </cell>
        </row>
        <row r="39">
          <cell r="O39">
            <v>700</v>
          </cell>
          <cell r="P39">
            <v>0.34781017582700002</v>
          </cell>
          <cell r="Q39">
            <v>0.76251244092799997</v>
          </cell>
        </row>
        <row r="40">
          <cell r="O40">
            <v>750</v>
          </cell>
          <cell r="P40">
            <v>0.46238701717199998</v>
          </cell>
          <cell r="Q40">
            <v>0.85543649555900003</v>
          </cell>
        </row>
        <row r="41">
          <cell r="O41">
            <v>800</v>
          </cell>
          <cell r="P41">
            <v>0.57901280427799995</v>
          </cell>
          <cell r="Q41">
            <v>0.91385458534899999</v>
          </cell>
        </row>
        <row r="42">
          <cell r="O42">
            <v>850</v>
          </cell>
          <cell r="P42">
            <v>0.68554312612400004</v>
          </cell>
          <cell r="Q42">
            <v>0.94797877823700005</v>
          </cell>
        </row>
        <row r="43">
          <cell r="A43">
            <v>500</v>
          </cell>
          <cell r="B43">
            <v>0.189</v>
          </cell>
          <cell r="C43">
            <v>6.0999999999999999E-2</v>
          </cell>
          <cell r="O43">
            <v>900</v>
          </cell>
          <cell r="P43">
            <v>0.77321968461000001</v>
          </cell>
          <cell r="Q43">
            <v>0.96803784009399996</v>
          </cell>
        </row>
        <row r="44">
          <cell r="A44">
            <v>600</v>
          </cell>
          <cell r="B44">
            <v>0.46</v>
          </cell>
          <cell r="C44">
            <v>0.16200000000000001</v>
          </cell>
          <cell r="O44">
            <v>950</v>
          </cell>
          <cell r="P44">
            <v>0.83974535018499996</v>
          </cell>
          <cell r="Q44">
            <v>0.979759986794</v>
          </cell>
        </row>
        <row r="45">
          <cell r="A45">
            <v>700</v>
          </cell>
          <cell r="B45">
            <v>0.753</v>
          </cell>
          <cell r="C45">
            <v>0.34</v>
          </cell>
          <cell r="O45">
            <v>1000</v>
          </cell>
          <cell r="P45">
            <v>0.88705102399299995</v>
          </cell>
          <cell r="Q45">
            <v>0.98678710185499996</v>
          </cell>
        </row>
        <row r="46">
          <cell r="A46">
            <v>800</v>
          </cell>
          <cell r="B46">
            <v>0.90900000000000003</v>
          </cell>
          <cell r="C46">
            <v>0.56999999999999995</v>
          </cell>
        </row>
        <row r="47">
          <cell r="A47">
            <v>900</v>
          </cell>
          <cell r="B47">
            <v>0.96599999999999997</v>
          </cell>
          <cell r="C47">
            <v>0.76400000000000001</v>
          </cell>
        </row>
        <row r="48">
          <cell r="A48">
            <v>1000</v>
          </cell>
          <cell r="B48">
            <v>0.98599999999999999</v>
          </cell>
          <cell r="C48">
            <v>0.88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mtecquest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tabSelected="1" workbookViewId="0">
      <selection activeCell="M28" sqref="M28"/>
    </sheetView>
  </sheetViews>
  <sheetFormatPr defaultColWidth="9.42578125" defaultRowHeight="12" x14ac:dyDescent="0.15"/>
  <cols>
    <col min="1" max="1" width="14.85546875" style="1" customWidth="1"/>
    <col min="2" max="2" width="7.85546875" style="1" customWidth="1"/>
    <col min="3" max="3" width="12.85546875" style="1" customWidth="1"/>
    <col min="4" max="7" width="9.42578125" style="1"/>
    <col min="8" max="8" width="10.5703125" style="1" bestFit="1" customWidth="1"/>
    <col min="9" max="16384" width="9.42578125" style="1"/>
  </cols>
  <sheetData>
    <row r="1" spans="1:28" x14ac:dyDescent="0.15">
      <c r="A1" s="2"/>
      <c r="B1" s="2"/>
      <c r="C1" s="3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5</v>
      </c>
      <c r="V1" s="1" t="s">
        <v>32</v>
      </c>
      <c r="Z1" s="1" t="s">
        <v>30</v>
      </c>
    </row>
    <row r="2" spans="1:28" x14ac:dyDescent="0.15">
      <c r="A2" s="1" t="s">
        <v>1</v>
      </c>
      <c r="B2" s="1" t="s">
        <v>0</v>
      </c>
      <c r="C2" s="4">
        <v>1</v>
      </c>
      <c r="D2" s="1">
        <v>3</v>
      </c>
      <c r="E2" s="1">
        <v>0</v>
      </c>
      <c r="F2" s="1">
        <v>0</v>
      </c>
      <c r="G2" s="1">
        <v>0</v>
      </c>
      <c r="X2" s="1" t="s">
        <v>29</v>
      </c>
    </row>
    <row r="3" spans="1:28" x14ac:dyDescent="0.15">
      <c r="A3" s="1" t="s">
        <v>33</v>
      </c>
      <c r="C3" s="7">
        <v>0.99482483719119763</v>
      </c>
      <c r="D3" s="7"/>
      <c r="E3" s="7"/>
      <c r="F3" s="7"/>
      <c r="AA3" s="1" t="s">
        <v>28</v>
      </c>
    </row>
    <row r="4" spans="1:28" x14ac:dyDescent="0.15">
      <c r="A4" s="1" t="s">
        <v>34</v>
      </c>
      <c r="C4" s="7">
        <v>0.23827942707163302</v>
      </c>
      <c r="D4" s="7"/>
      <c r="E4" s="7"/>
      <c r="F4" s="7"/>
      <c r="AB4" s="1" t="s">
        <v>27</v>
      </c>
    </row>
    <row r="5" spans="1:28" x14ac:dyDescent="0.15">
      <c r="A5" s="1" t="s">
        <v>2</v>
      </c>
      <c r="B5" s="1" t="s">
        <v>3</v>
      </c>
      <c r="C5" s="7">
        <f>C2*(1-C3)</f>
        <v>5.1751628088023693E-3</v>
      </c>
      <c r="D5" s="7">
        <f>D2-C2*C3*(1+C4)</f>
        <v>1.7681288705662532</v>
      </c>
      <c r="E5" s="7">
        <f>C2*C3*(1-C4)</f>
        <v>0.75777854494864838</v>
      </c>
      <c r="F5" s="7">
        <f>C2*C3*(3+C4)</f>
        <v>3.221520803816142</v>
      </c>
      <c r="G5" s="1">
        <f>C2*C3*C4</f>
        <v>0.23704629224254917</v>
      </c>
      <c r="H5" s="7">
        <f>SUM(C5:G5)</f>
        <v>5.9896496743823953</v>
      </c>
      <c r="V5" s="1" t="s">
        <v>24</v>
      </c>
      <c r="Y5" s="1" t="s">
        <v>25</v>
      </c>
    </row>
    <row r="6" spans="1:28" x14ac:dyDescent="0.15">
      <c r="A6" s="1" t="s">
        <v>4</v>
      </c>
      <c r="C6" s="5">
        <f>C5/$H$5</f>
        <v>8.6401761207110844E-4</v>
      </c>
      <c r="D6" s="5">
        <f>D5/$H$5</f>
        <v>0.29519737658923573</v>
      </c>
      <c r="E6" s="5">
        <f>E5/$H$5</f>
        <v>0.12651466882773649</v>
      </c>
      <c r="F6" s="5">
        <f>F5/$H$5</f>
        <v>0.5378479508734072</v>
      </c>
      <c r="G6" s="5">
        <f>G5/$H$5</f>
        <v>3.9575986097549434E-2</v>
      </c>
      <c r="H6" s="5"/>
      <c r="W6" s="1" t="s">
        <v>26</v>
      </c>
    </row>
    <row r="7" spans="1:28" x14ac:dyDescent="0.15">
      <c r="A7" s="1" t="s">
        <v>23</v>
      </c>
      <c r="B7" s="1" t="s">
        <v>6</v>
      </c>
      <c r="C7" s="1">
        <v>1.0129999999999999</v>
      </c>
      <c r="V7" s="1" t="s">
        <v>31</v>
      </c>
      <c r="W7" s="1" t="s">
        <v>31</v>
      </c>
      <c r="X7" s="13" t="s">
        <v>101</v>
      </c>
      <c r="Y7" s="13" t="s">
        <v>99</v>
      </c>
      <c r="Z7" s="13" t="s">
        <v>102</v>
      </c>
      <c r="AA7" s="13" t="s">
        <v>100</v>
      </c>
      <c r="AB7" s="13" t="s">
        <v>98</v>
      </c>
    </row>
    <row r="8" spans="1:28" x14ac:dyDescent="0.15">
      <c r="A8" s="1" t="s">
        <v>7</v>
      </c>
      <c r="B8" s="1" t="s">
        <v>6</v>
      </c>
      <c r="C8" s="6">
        <f>C6*$C$7</f>
        <v>8.7524984102803273E-4</v>
      </c>
      <c r="D8" s="6">
        <f>D6*$C$7</f>
        <v>0.29903494248489576</v>
      </c>
      <c r="E8" s="6">
        <f>E6*$C$7</f>
        <v>0.12815935952249705</v>
      </c>
      <c r="F8" s="6">
        <f>F6*$C$7</f>
        <v>0.54483997423476149</v>
      </c>
      <c r="G8" s="6">
        <f>G6*$C$7</f>
        <v>4.0090473916817575E-2</v>
      </c>
      <c r="V8" s="1">
        <v>700</v>
      </c>
      <c r="W8" s="1">
        <v>504.89214747</v>
      </c>
      <c r="X8" s="1">
        <v>0.18363954978800001</v>
      </c>
      <c r="Y8" s="1">
        <v>0.174461240602</v>
      </c>
      <c r="Z8" s="1">
        <v>4.1740340176999999E-2</v>
      </c>
      <c r="AA8" s="1">
        <v>2.49995996456E-3</v>
      </c>
      <c r="AB8" s="1">
        <v>0.59765890946900002</v>
      </c>
    </row>
    <row r="9" spans="1:28" x14ac:dyDescent="0.15">
      <c r="A9" s="1" t="s">
        <v>21</v>
      </c>
      <c r="B9" s="1" t="s">
        <v>6</v>
      </c>
      <c r="C9" s="7">
        <v>0.1</v>
      </c>
      <c r="D9" s="6"/>
      <c r="E9" s="6"/>
      <c r="V9" s="1">
        <v>800</v>
      </c>
      <c r="W9" s="1">
        <v>545.63081428299995</v>
      </c>
      <c r="X9" s="1">
        <v>0.16450125684700001</v>
      </c>
      <c r="Y9" s="1">
        <v>0.22241895021300001</v>
      </c>
      <c r="Z9" s="1">
        <v>5.1421463907000003E-2</v>
      </c>
      <c r="AA9" s="1">
        <v>5.5776981951500002E-3</v>
      </c>
      <c r="AB9" s="1">
        <v>0.55608063083799997</v>
      </c>
    </row>
    <row r="10" spans="1:28" x14ac:dyDescent="0.15">
      <c r="A10" s="1" t="s">
        <v>13</v>
      </c>
      <c r="C10" s="3">
        <v>7920</v>
      </c>
      <c r="V10" s="1">
        <v>900</v>
      </c>
      <c r="W10" s="1">
        <v>582.42236466300005</v>
      </c>
      <c r="X10" s="1">
        <v>0.14505367878799999</v>
      </c>
      <c r="Y10" s="1">
        <v>0.26927189668399998</v>
      </c>
      <c r="Z10" s="1">
        <v>5.9379254259699997E-2</v>
      </c>
      <c r="AA10" s="1">
        <v>1.0584959881800001E-2</v>
      </c>
      <c r="AB10" s="1">
        <v>0.51571021038700005</v>
      </c>
    </row>
    <row r="11" spans="1:28" x14ac:dyDescent="0.15">
      <c r="A11" s="1" t="s">
        <v>14</v>
      </c>
      <c r="C11" s="3">
        <v>0.56999999999999995</v>
      </c>
      <c r="V11" s="1">
        <v>1000</v>
      </c>
      <c r="W11" s="1">
        <v>616.60130280199996</v>
      </c>
      <c r="X11" s="1">
        <v>0.125849797544</v>
      </c>
      <c r="Y11" s="1">
        <v>0.313521872837</v>
      </c>
      <c r="Z11" s="1">
        <v>6.5221467924499996E-2</v>
      </c>
      <c r="AA11" s="1">
        <v>1.7545333712799999E-2</v>
      </c>
      <c r="AB11" s="1">
        <v>0.47786152798199999</v>
      </c>
    </row>
    <row r="12" spans="1:28" x14ac:dyDescent="0.15">
      <c r="C12" s="3">
        <f>((E8/C9)*(F8/C9)^3/(C8/C9)/(D8/C9))/C10-1</f>
        <v>-5.052109853720399E-5</v>
      </c>
      <c r="V12" s="1">
        <v>1100</v>
      </c>
      <c r="W12" s="1">
        <v>647.06272726400005</v>
      </c>
      <c r="X12" s="1">
        <v>0.106804186648</v>
      </c>
      <c r="Y12" s="1">
        <v>0.35509324452000002</v>
      </c>
      <c r="Z12" s="1">
        <v>6.8701617815599997E-2</v>
      </c>
      <c r="AA12" s="1">
        <v>2.6762257752400001E-2</v>
      </c>
      <c r="AB12" s="1">
        <v>0.44263869326400002</v>
      </c>
    </row>
    <row r="13" spans="1:28" x14ac:dyDescent="0.15">
      <c r="C13" s="3">
        <f>((G8/C9)*(F8/C9)/(E8/C9)/(D8/C9))/C11-1</f>
        <v>-8.512091133705546E-5</v>
      </c>
      <c r="V13" s="1">
        <v>1200</v>
      </c>
      <c r="W13" s="1">
        <v>676.11048198399999</v>
      </c>
      <c r="X13" s="1">
        <v>8.8469289975400003E-2</v>
      </c>
      <c r="Y13" s="1">
        <v>0.393241542645</v>
      </c>
      <c r="Z13" s="1">
        <v>7.0180122595899994E-2</v>
      </c>
      <c r="AA13" s="1">
        <v>3.75070174205E-2</v>
      </c>
      <c r="AB13" s="1">
        <v>0.410602027363</v>
      </c>
    </row>
    <row r="14" spans="1:28" x14ac:dyDescent="0.15">
      <c r="C14" s="3">
        <f>SUMSQ(C12:C13)</f>
        <v>9.7979509442567323E-9</v>
      </c>
      <c r="V14" s="1">
        <v>1300</v>
      </c>
      <c r="W14" s="1">
        <v>704.10978388499996</v>
      </c>
      <c r="X14" s="1">
        <v>7.0951562686500005E-2</v>
      </c>
      <c r="Y14" s="1">
        <v>0.427886551507</v>
      </c>
      <c r="Z14" s="1">
        <v>6.9789676880399998E-2</v>
      </c>
      <c r="AA14" s="1">
        <v>4.9575947995299997E-2</v>
      </c>
      <c r="AB14" s="1">
        <v>0.381796260931</v>
      </c>
    </row>
    <row r="15" spans="1:28" x14ac:dyDescent="0.15">
      <c r="V15" s="1">
        <v>1400</v>
      </c>
      <c r="W15" s="1">
        <v>732.619219208</v>
      </c>
      <c r="X15" s="1">
        <v>5.4535842773900001E-2</v>
      </c>
      <c r="Y15" s="1">
        <v>0.45874281574800002</v>
      </c>
      <c r="Z15" s="1">
        <v>6.7814501295700005E-2</v>
      </c>
      <c r="AA15" s="1">
        <v>6.2494936855000002E-2</v>
      </c>
      <c r="AB15" s="1">
        <v>0.35641190332799999</v>
      </c>
    </row>
    <row r="16" spans="1:28" x14ac:dyDescent="0.15">
      <c r="V16" s="1">
        <v>1500</v>
      </c>
      <c r="W16" s="1">
        <v>762.02082320199997</v>
      </c>
      <c r="X16" s="1">
        <v>3.9252984434099997E-2</v>
      </c>
      <c r="Y16" s="1">
        <v>0.48587384273099998</v>
      </c>
      <c r="Z16" s="1">
        <v>6.4379811598999998E-2</v>
      </c>
      <c r="AA16" s="1">
        <v>7.6118198778300006E-2</v>
      </c>
      <c r="AB16" s="1">
        <v>0.33437516245799997</v>
      </c>
    </row>
    <row r="17" spans="1:28" x14ac:dyDescent="0.15">
      <c r="A17" s="1" t="s">
        <v>103</v>
      </c>
      <c r="V17" s="1">
        <v>1600</v>
      </c>
      <c r="W17" s="1">
        <v>794.63923023200005</v>
      </c>
      <c r="X17" s="1">
        <v>2.5296092527300001E-2</v>
      </c>
      <c r="Y17" s="1">
        <v>0.51002296069899999</v>
      </c>
      <c r="Z17" s="1">
        <v>6.0615145753500001E-2</v>
      </c>
      <c r="AA17" s="1">
        <v>8.9187459228300001E-2</v>
      </c>
      <c r="AB17" s="1">
        <v>0.31487834179200003</v>
      </c>
    </row>
    <row r="18" spans="1:28" x14ac:dyDescent="0.15">
      <c r="A18" s="1" t="s">
        <v>15</v>
      </c>
      <c r="B18" s="1" t="s">
        <v>16</v>
      </c>
      <c r="C18" s="1">
        <v>600</v>
      </c>
      <c r="D18" s="1">
        <v>700</v>
      </c>
      <c r="E18" s="1">
        <v>800</v>
      </c>
      <c r="F18" s="1">
        <v>900</v>
      </c>
      <c r="G18" s="1">
        <v>1000</v>
      </c>
      <c r="V18" s="1">
        <v>1700</v>
      </c>
      <c r="W18" s="1">
        <v>834.74052680900002</v>
      </c>
      <c r="X18" s="1">
        <v>1.34527074794E-2</v>
      </c>
      <c r="Y18" s="1">
        <v>0.52869252494200003</v>
      </c>
      <c r="Z18" s="1">
        <v>5.5597939900600003E-2</v>
      </c>
      <c r="AA18" s="1">
        <v>0.102100255113</v>
      </c>
      <c r="AB18" s="1">
        <v>0.300156572565</v>
      </c>
    </row>
    <row r="19" spans="1:28" x14ac:dyDescent="0.15">
      <c r="A19" s="1" t="s">
        <v>22</v>
      </c>
      <c r="C19" s="1">
        <v>0.71460000000000001</v>
      </c>
      <c r="D19" s="1">
        <v>18.614999999999998</v>
      </c>
      <c r="E19" s="1">
        <v>272.39</v>
      </c>
      <c r="F19" s="1">
        <v>2582</v>
      </c>
      <c r="G19" s="1">
        <v>17519</v>
      </c>
      <c r="V19" s="1">
        <v>1800</v>
      </c>
      <c r="W19" s="1">
        <v>891.21827806299996</v>
      </c>
      <c r="X19" s="1">
        <v>4.9836020070100004E-3</v>
      </c>
      <c r="Y19" s="1">
        <v>0.53960265757500003</v>
      </c>
      <c r="Z19" s="1">
        <v>4.9569861588499999E-2</v>
      </c>
      <c r="AA19" s="1">
        <v>0.11377440374</v>
      </c>
      <c r="AB19" s="1">
        <v>0.29206947508999997</v>
      </c>
    </row>
    <row r="20" spans="1:28" x14ac:dyDescent="0.15">
      <c r="A20" s="1" t="s">
        <v>97</v>
      </c>
      <c r="C20" s="1">
        <v>1.85</v>
      </c>
      <c r="D20" s="1">
        <v>1.026</v>
      </c>
      <c r="E20" s="1">
        <v>0.63219999999999998</v>
      </c>
      <c r="F20" s="1">
        <v>0.42080000000000001</v>
      </c>
      <c r="G20" s="1">
        <v>0.28999999999999998</v>
      </c>
      <c r="V20" s="1">
        <v>1900</v>
      </c>
      <c r="W20" s="1">
        <v>973.39979258200003</v>
      </c>
      <c r="X20" s="1">
        <v>1.15765631986E-3</v>
      </c>
      <c r="Y20" s="1">
        <v>0.540528098964</v>
      </c>
      <c r="Z20" s="1">
        <v>4.2843411603499998E-2</v>
      </c>
      <c r="AA20" s="1">
        <v>0.12305148418300001</v>
      </c>
      <c r="AB20" s="1">
        <v>0.29241934892999999</v>
      </c>
    </row>
    <row r="21" spans="1:28" x14ac:dyDescent="0.15">
      <c r="V21" s="1">
        <v>2000</v>
      </c>
      <c r="W21" s="1">
        <v>1072.3590567199999</v>
      </c>
      <c r="X21" s="1">
        <v>2.3376348626700001E-4</v>
      </c>
      <c r="Y21" s="1">
        <v>0.53640571387699998</v>
      </c>
      <c r="Z21" s="1">
        <v>3.68732408493E-2</v>
      </c>
      <c r="AA21" s="1">
        <v>0.129637583493</v>
      </c>
      <c r="AB21" s="1">
        <v>0.29684969829399999</v>
      </c>
    </row>
    <row r="22" spans="1:28" x14ac:dyDescent="0.15">
      <c r="A22" s="13" t="s">
        <v>17</v>
      </c>
      <c r="C22" s="1">
        <v>0.13400000000000001</v>
      </c>
      <c r="D22" s="1">
        <v>6.8000000000000005E-2</v>
      </c>
      <c r="E22" s="1">
        <v>1.7000000000000001E-2</v>
      </c>
      <c r="F22" s="1">
        <v>3.0000000000000001E-3</v>
      </c>
      <c r="G22" s="1">
        <v>0</v>
      </c>
    </row>
    <row r="23" spans="1:28" x14ac:dyDescent="0.15">
      <c r="A23" s="13" t="s">
        <v>96</v>
      </c>
      <c r="C23" s="1">
        <v>0.29199999999999998</v>
      </c>
      <c r="D23" s="1">
        <v>0.42299999999999999</v>
      </c>
      <c r="E23" s="1">
        <v>0.50900000000000001</v>
      </c>
      <c r="F23" s="1">
        <v>0.52700000000000002</v>
      </c>
      <c r="G23" s="1">
        <v>0.52400000000000002</v>
      </c>
    </row>
    <row r="24" spans="1:28" x14ac:dyDescent="0.15">
      <c r="A24" s="13" t="s">
        <v>20</v>
      </c>
      <c r="C24" s="1">
        <v>5.8999999999999997E-2</v>
      </c>
      <c r="D24" s="1">
        <v>5.8999999999999997E-2</v>
      </c>
      <c r="E24" s="1">
        <v>4.3999999999999997E-2</v>
      </c>
      <c r="F24" s="1">
        <v>3.2000000000000001E-2</v>
      </c>
      <c r="G24" s="1">
        <v>2.4E-2</v>
      </c>
    </row>
    <row r="25" spans="1:28" x14ac:dyDescent="0.15">
      <c r="A25" s="13" t="s">
        <v>19</v>
      </c>
      <c r="C25" s="1">
        <v>1.9E-2</v>
      </c>
      <c r="D25" s="1">
        <v>6.3E-2</v>
      </c>
      <c r="E25" s="1">
        <v>0.111</v>
      </c>
      <c r="F25" s="1">
        <v>0.13300000000000001</v>
      </c>
      <c r="G25" s="1">
        <v>0.14199999999999999</v>
      </c>
    </row>
    <row r="26" spans="1:28" x14ac:dyDescent="0.15">
      <c r="A26" s="13" t="s">
        <v>18</v>
      </c>
      <c r="C26" s="1">
        <v>0.497</v>
      </c>
      <c r="D26" s="1">
        <v>0.38700000000000001</v>
      </c>
      <c r="E26" s="1">
        <v>0.318</v>
      </c>
      <c r="F26" s="1">
        <v>0.30499999999999999</v>
      </c>
      <c r="G26" s="1">
        <v>0.31</v>
      </c>
    </row>
    <row r="32" spans="1:28" x14ac:dyDescent="0.15">
      <c r="H32" s="3"/>
    </row>
    <row r="35" spans="1:1" x14ac:dyDescent="0.15">
      <c r="A35" s="13"/>
    </row>
    <row r="36" spans="1:1" x14ac:dyDescent="0.15">
      <c r="A36" s="13"/>
    </row>
    <row r="37" spans="1:1" x14ac:dyDescent="0.15">
      <c r="A37" s="13"/>
    </row>
    <row r="38" spans="1:1" x14ac:dyDescent="0.15">
      <c r="A38" s="13"/>
    </row>
    <row r="39" spans="1:1" x14ac:dyDescent="0.15">
      <c r="A39" s="1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workbookViewId="0">
      <selection activeCell="I2" sqref="I2"/>
    </sheetView>
  </sheetViews>
  <sheetFormatPr defaultColWidth="9.28515625" defaultRowHeight="12" x14ac:dyDescent="0.15"/>
  <cols>
    <col min="1" max="1" width="34.85546875" style="1" customWidth="1"/>
    <col min="2" max="2" width="16" style="1" customWidth="1"/>
    <col min="3" max="3" width="13.28515625" style="1" customWidth="1"/>
    <col min="4" max="4" width="13.140625" style="1" customWidth="1"/>
    <col min="5" max="5" width="12.7109375" style="1" customWidth="1"/>
    <col min="6" max="6" width="12.85546875" style="1" customWidth="1"/>
    <col min="7" max="7" width="12.7109375" style="1" customWidth="1"/>
    <col min="8" max="11" width="12" style="1" customWidth="1"/>
    <col min="12" max="16384" width="9.28515625" style="1"/>
  </cols>
  <sheetData>
    <row r="1" spans="1:22" ht="13.2" x14ac:dyDescent="0.15">
      <c r="A1" s="8" t="s">
        <v>35</v>
      </c>
      <c r="B1" s="8"/>
      <c r="C1" s="8" t="s">
        <v>36</v>
      </c>
      <c r="D1" s="8" t="s">
        <v>37</v>
      </c>
      <c r="E1" s="8" t="s">
        <v>38</v>
      </c>
      <c r="F1" s="8" t="s">
        <v>39</v>
      </c>
      <c r="G1" s="8" t="s">
        <v>40</v>
      </c>
      <c r="I1" s="1">
        <v>1000</v>
      </c>
      <c r="Q1" s="1" t="s">
        <v>41</v>
      </c>
    </row>
    <row r="2" spans="1:22" ht="13.2" x14ac:dyDescent="0.15">
      <c r="A2" s="8" t="s">
        <v>42</v>
      </c>
      <c r="B2" s="8"/>
      <c r="C2" s="8"/>
      <c r="D2" s="8">
        <v>-1</v>
      </c>
      <c r="E2" s="8">
        <v>-1</v>
      </c>
      <c r="F2" s="8">
        <v>1</v>
      </c>
      <c r="G2" s="8">
        <v>3</v>
      </c>
      <c r="O2" s="1" t="s">
        <v>43</v>
      </c>
      <c r="P2" s="1" t="s">
        <v>44</v>
      </c>
      <c r="Q2" s="1" t="s">
        <v>45</v>
      </c>
      <c r="R2" s="1" t="s">
        <v>46</v>
      </c>
      <c r="S2" s="9" t="s">
        <v>47</v>
      </c>
      <c r="U2" s="1" t="s">
        <v>48</v>
      </c>
      <c r="V2" s="1" t="s">
        <v>49</v>
      </c>
    </row>
    <row r="3" spans="1:22" ht="13.8" thickBot="1" x14ac:dyDescent="0.2">
      <c r="A3" s="8" t="s">
        <v>50</v>
      </c>
      <c r="B3" s="8" t="s">
        <v>51</v>
      </c>
      <c r="C3" s="8">
        <v>298</v>
      </c>
      <c r="D3" s="8"/>
      <c r="E3" s="8"/>
      <c r="F3" s="8"/>
      <c r="G3" s="8"/>
      <c r="O3" s="1">
        <v>700</v>
      </c>
      <c r="P3" s="1">
        <v>2.5000000000000001E-4</v>
      </c>
      <c r="Q3" s="1">
        <f>EXP(-22666/O3+8.344*LN(O3)-0.004824*O3+0.000000434*O3^2-27.326)</f>
        <v>2.7248535609719372E-4</v>
      </c>
      <c r="R3" s="1">
        <v>2.5551458822297676E-4</v>
      </c>
      <c r="S3" s="1">
        <v>2.52E-4</v>
      </c>
      <c r="U3" s="1">
        <f>LN(P3)</f>
        <v>-8.2940496401020276</v>
      </c>
      <c r="V3" s="1">
        <f>LOG(P3)</f>
        <v>-3.6020599913279625</v>
      </c>
    </row>
    <row r="4" spans="1:22" ht="13.8" thickBot="1" x14ac:dyDescent="0.2">
      <c r="A4" s="8" t="s">
        <v>52</v>
      </c>
      <c r="B4" s="8" t="s">
        <v>51</v>
      </c>
      <c r="C4" s="10">
        <f>I1+273</f>
        <v>1273</v>
      </c>
      <c r="D4" s="8"/>
      <c r="E4" s="8"/>
      <c r="F4" s="8"/>
      <c r="G4" s="8"/>
      <c r="O4" s="1">
        <v>800</v>
      </c>
      <c r="P4" s="1">
        <v>2.9000000000000001E-2</v>
      </c>
      <c r="Q4" s="1">
        <f t="shared" ref="Q4:Q11" si="0">EXP(-22666/O4+8.344*LN(O4)-0.004824*O4+0.000000434*O4^2-27.326)</f>
        <v>3.1318705368226708E-2</v>
      </c>
      <c r="R4" s="1">
        <v>2.9475730736981426E-2</v>
      </c>
      <c r="S4" s="1">
        <v>2.93E-2</v>
      </c>
      <c r="U4" s="1">
        <f t="shared" ref="U4:U11" si="1">LN(P4)</f>
        <v>-3.5404594489956631</v>
      </c>
      <c r="V4" s="1">
        <f t="shared" ref="V4:V11" si="2">LOG(P4)</f>
        <v>-1.5376020021010439</v>
      </c>
    </row>
    <row r="5" spans="1:22" ht="13.2" x14ac:dyDescent="0.15">
      <c r="A5" s="8" t="s">
        <v>53</v>
      </c>
      <c r="B5" s="8" t="s">
        <v>54</v>
      </c>
      <c r="C5" s="8">
        <f>D2*D5+F2*F5+E2*E5+G2*G5</f>
        <v>206.08</v>
      </c>
      <c r="D5" s="8">
        <v>-74.81</v>
      </c>
      <c r="E5" s="8">
        <v>-241.8</v>
      </c>
      <c r="F5" s="8">
        <v>-110.53</v>
      </c>
      <c r="G5" s="8">
        <v>0</v>
      </c>
      <c r="O5" s="1">
        <v>900</v>
      </c>
      <c r="P5" s="1">
        <v>1.19</v>
      </c>
      <c r="Q5" s="1">
        <f t="shared" si="0"/>
        <v>1.2952159794372873</v>
      </c>
      <c r="R5" s="1">
        <v>1.223750924184746</v>
      </c>
      <c r="S5" s="1">
        <v>1.23</v>
      </c>
      <c r="U5" s="1">
        <f t="shared" si="1"/>
        <v>0.17395330712343798</v>
      </c>
      <c r="V5" s="1">
        <f t="shared" si="2"/>
        <v>7.554696139253074E-2</v>
      </c>
    </row>
    <row r="6" spans="1:22" ht="13.2" x14ac:dyDescent="0.15">
      <c r="A6" s="8" t="s">
        <v>55</v>
      </c>
      <c r="B6" s="8" t="s">
        <v>56</v>
      </c>
      <c r="C6" s="8">
        <f>D2*D6+E2*E6+F2*F6+G2*G6</f>
        <v>214.63199999999998</v>
      </c>
      <c r="D6" s="8">
        <v>186.26</v>
      </c>
      <c r="E6" s="8">
        <v>188.83</v>
      </c>
      <c r="F6" s="8">
        <v>197.67</v>
      </c>
      <c r="G6" s="8">
        <v>130.684</v>
      </c>
      <c r="O6" s="1">
        <v>1000</v>
      </c>
      <c r="P6" s="1">
        <v>23.8</v>
      </c>
      <c r="Q6" s="1">
        <f t="shared" si="0"/>
        <v>25.953592720359872</v>
      </c>
      <c r="R6" s="1">
        <v>24.623953270220841</v>
      </c>
      <c r="S6" s="1">
        <v>24.7</v>
      </c>
      <c r="U6" s="1">
        <f t="shared" si="1"/>
        <v>3.1696855806774291</v>
      </c>
      <c r="V6" s="1">
        <f t="shared" si="2"/>
        <v>1.3765769570565121</v>
      </c>
    </row>
    <row r="7" spans="1:22" ht="13.2" x14ac:dyDescent="0.15">
      <c r="A7" s="8" t="s">
        <v>57</v>
      </c>
      <c r="B7" s="8" t="s">
        <v>58</v>
      </c>
      <c r="C7" s="11">
        <f>D7*D$2+E7*E$2+F7*F$2+G7*G$2</f>
        <v>65.86999999999999</v>
      </c>
      <c r="D7" s="8">
        <v>19.89</v>
      </c>
      <c r="E7" s="8">
        <v>29.73</v>
      </c>
      <c r="F7" s="8">
        <v>28.16</v>
      </c>
      <c r="G7" s="8">
        <v>29.11</v>
      </c>
      <c r="O7" s="1">
        <v>1100</v>
      </c>
      <c r="P7" s="1">
        <v>278</v>
      </c>
      <c r="Q7" s="1">
        <f t="shared" si="0"/>
        <v>305.16836559930238</v>
      </c>
      <c r="R7" s="1">
        <v>290.80112165235079</v>
      </c>
      <c r="S7" s="1">
        <v>292</v>
      </c>
      <c r="U7" s="1">
        <f t="shared" si="1"/>
        <v>5.6276211136906369</v>
      </c>
      <c r="V7" s="1">
        <f t="shared" si="2"/>
        <v>2.4440447959180762</v>
      </c>
    </row>
    <row r="8" spans="1:22" ht="13.2" x14ac:dyDescent="0.15">
      <c r="A8" s="8" t="s">
        <v>43</v>
      </c>
      <c r="B8" s="8" t="s">
        <v>59</v>
      </c>
      <c r="C8" s="11">
        <f>D8*D$2+E8*E$2+F8*F$2+G8*G$2</f>
        <v>-4.9360000000000001E-2</v>
      </c>
      <c r="D8" s="11">
        <v>5.0200000000000002E-2</v>
      </c>
      <c r="E8" s="11">
        <v>1.0200000000000001E-2</v>
      </c>
      <c r="F8" s="11">
        <v>1.6799999999999999E-2</v>
      </c>
      <c r="G8" s="11">
        <v>-1.92E-3</v>
      </c>
      <c r="O8" s="1">
        <v>1200</v>
      </c>
      <c r="P8" s="1">
        <v>2168</v>
      </c>
      <c r="Q8" s="1">
        <f t="shared" si="0"/>
        <v>2395.6929127331446</v>
      </c>
      <c r="R8" s="1">
        <v>2293.0840954849455</v>
      </c>
      <c r="S8" s="1">
        <v>2290</v>
      </c>
      <c r="U8" s="1">
        <f t="shared" si="1"/>
        <v>7.6815603625595372</v>
      </c>
      <c r="V8" s="1">
        <f t="shared" si="2"/>
        <v>3.3360592778663491</v>
      </c>
    </row>
    <row r="9" spans="1:22" ht="13.2" x14ac:dyDescent="0.15">
      <c r="A9" s="8"/>
      <c r="B9" s="8" t="s">
        <v>60</v>
      </c>
      <c r="C9" s="11">
        <f>D9*D$2+E9*E$2+F9*F$2+G9*G$2</f>
        <v>2.2309999999999995E-6</v>
      </c>
      <c r="D9" s="11">
        <v>1.27E-5</v>
      </c>
      <c r="E9" s="11">
        <v>2.4389999999999999E-6</v>
      </c>
      <c r="F9" s="11">
        <v>5.3700000000000003E-6</v>
      </c>
      <c r="G9" s="11">
        <v>3.9999999999999998E-6</v>
      </c>
      <c r="O9" s="1">
        <v>1300</v>
      </c>
      <c r="P9" s="1">
        <v>12332</v>
      </c>
      <c r="Q9" s="1">
        <f t="shared" si="0"/>
        <v>13743.934179248816</v>
      </c>
      <c r="R9" s="1">
        <v>13213.34782718156</v>
      </c>
      <c r="S9" s="1">
        <v>13400</v>
      </c>
      <c r="U9" s="1">
        <f t="shared" si="1"/>
        <v>9.4199527890060413</v>
      </c>
      <c r="V9" s="1">
        <f t="shared" si="2"/>
        <v>4.0910335160544706</v>
      </c>
    </row>
    <row r="10" spans="1:22" ht="13.2" x14ac:dyDescent="0.15">
      <c r="A10" s="8"/>
      <c r="B10" s="8" t="s">
        <v>61</v>
      </c>
      <c r="C10" s="11">
        <f>D10*D$2+E10*E$2+F10*F$2+G10*G$2</f>
        <v>7.3509999999999991E-9</v>
      </c>
      <c r="D10" s="11">
        <v>-1.0999999999999999E-8</v>
      </c>
      <c r="E10" s="11">
        <v>-1.181E-9</v>
      </c>
      <c r="F10" s="11">
        <v>-2.2200000000000002E-9</v>
      </c>
      <c r="G10" s="11">
        <v>-8.6999999999999999E-10</v>
      </c>
      <c r="O10" s="1">
        <v>1400</v>
      </c>
      <c r="P10" s="1">
        <v>54673</v>
      </c>
      <c r="Q10" s="1">
        <f t="shared" si="0"/>
        <v>61505.03929503214</v>
      </c>
      <c r="R10" s="1">
        <v>59381.658214651863</v>
      </c>
      <c r="S10" s="1">
        <v>58900</v>
      </c>
      <c r="U10" s="1">
        <f t="shared" si="1"/>
        <v>10.909125265086246</v>
      </c>
      <c r="V10" s="1">
        <f t="shared" si="2"/>
        <v>4.7377729050183062</v>
      </c>
    </row>
    <row r="11" spans="1:22" ht="13.2" x14ac:dyDescent="0.15">
      <c r="A11" s="8"/>
      <c r="B11" s="8" t="s">
        <v>62</v>
      </c>
      <c r="C11" s="8">
        <f>C7*(C4-C3)+(C8/2)*(C4^2-C3^2)+(C9/3)*(C4^3-C3^3)+(C10/4)*(C4^4-C3^4)</f>
        <v>32746.380397865789</v>
      </c>
      <c r="D11" s="8"/>
      <c r="E11" s="8"/>
      <c r="F11" s="8"/>
      <c r="G11" s="8"/>
      <c r="O11" s="1">
        <v>1500</v>
      </c>
      <c r="P11" s="1">
        <v>198360</v>
      </c>
      <c r="Q11" s="1">
        <f t="shared" si="0"/>
        <v>225335.17585949428</v>
      </c>
      <c r="R11" s="1">
        <v>218417.42828358794</v>
      </c>
      <c r="S11" s="1">
        <v>216000</v>
      </c>
      <c r="U11" s="1">
        <f t="shared" si="1"/>
        <v>12.197838840603071</v>
      </c>
      <c r="V11" s="1">
        <f t="shared" si="2"/>
        <v>5.2974540996190722</v>
      </c>
    </row>
    <row r="12" spans="1:22" ht="13.2" x14ac:dyDescent="0.15">
      <c r="A12" s="8"/>
      <c r="B12" s="8" t="s">
        <v>63</v>
      </c>
      <c r="C12" s="8">
        <f>C7*LN(C4/C3)+C8*(C4-C3)+(C9/2)*(C4^2-C3^2)+(C10/3)*(C4^3-C3^3)</f>
        <v>54.218419572890362</v>
      </c>
      <c r="D12" s="8"/>
      <c r="E12" s="8"/>
      <c r="F12" s="8"/>
      <c r="G12" s="8"/>
      <c r="S12" s="12" t="s">
        <v>64</v>
      </c>
    </row>
    <row r="13" spans="1:22" ht="13.2" x14ac:dyDescent="0.15">
      <c r="A13" s="8" t="s">
        <v>65</v>
      </c>
      <c r="B13" s="8" t="s">
        <v>66</v>
      </c>
      <c r="C13" s="8">
        <f>C5+C11/1000</f>
        <v>238.82638039786582</v>
      </c>
      <c r="D13" s="8"/>
      <c r="E13" s="8"/>
      <c r="F13" s="8"/>
      <c r="G13" s="8"/>
    </row>
    <row r="14" spans="1:22" ht="13.2" x14ac:dyDescent="0.15">
      <c r="A14" s="8" t="s">
        <v>67</v>
      </c>
      <c r="B14" s="8" t="s">
        <v>68</v>
      </c>
      <c r="C14" s="8">
        <f>C6+C12</f>
        <v>268.85041957289036</v>
      </c>
      <c r="D14" s="8"/>
      <c r="E14" s="8"/>
      <c r="F14" s="8"/>
      <c r="G14" s="8"/>
      <c r="I14" s="3"/>
      <c r="J14" s="3"/>
      <c r="K14" s="3"/>
    </row>
    <row r="15" spans="1:22" ht="13.2" x14ac:dyDescent="0.15">
      <c r="A15" s="8" t="s">
        <v>69</v>
      </c>
      <c r="B15" s="8" t="s">
        <v>54</v>
      </c>
      <c r="C15" s="8">
        <f>C13-C4*C14/1000</f>
        <v>-103.42020371842364</v>
      </c>
      <c r="D15" s="8"/>
      <c r="E15" s="8"/>
      <c r="F15" s="8"/>
      <c r="G15" s="8"/>
      <c r="I15" s="3"/>
      <c r="J15" s="3"/>
      <c r="K15" s="3"/>
    </row>
    <row r="16" spans="1:22" ht="13.2" x14ac:dyDescent="0.15">
      <c r="A16" s="8" t="s">
        <v>70</v>
      </c>
      <c r="B16" s="8" t="s">
        <v>71</v>
      </c>
      <c r="C16" s="8">
        <v>8.3145000000000007</v>
      </c>
      <c r="D16" s="8"/>
      <c r="E16" s="8"/>
      <c r="F16" s="8"/>
      <c r="G16" s="8"/>
      <c r="K16" s="3"/>
    </row>
    <row r="17" spans="1:15" ht="13.2" x14ac:dyDescent="0.15">
      <c r="A17" s="8" t="s">
        <v>72</v>
      </c>
      <c r="B17" s="8"/>
      <c r="C17" s="8">
        <f>-1*C15*1000/C16/C4</f>
        <v>9.7710412698534004</v>
      </c>
      <c r="D17" s="8"/>
      <c r="E17" s="8"/>
      <c r="F17" s="8"/>
      <c r="G17" s="8"/>
      <c r="K17" s="3"/>
    </row>
    <row r="18" spans="1:15" ht="13.2" x14ac:dyDescent="0.15">
      <c r="A18" s="8" t="s">
        <v>73</v>
      </c>
      <c r="B18" s="8"/>
      <c r="C18" s="8">
        <f>EXP(C17)</f>
        <v>17518.999730515359</v>
      </c>
      <c r="D18" s="8"/>
      <c r="E18" s="8"/>
      <c r="F18" s="8"/>
      <c r="G18" s="8"/>
    </row>
    <row r="19" spans="1:15" ht="13.2" x14ac:dyDescent="0.15">
      <c r="A19" s="8"/>
      <c r="B19" s="8"/>
      <c r="C19" s="8"/>
      <c r="D19" s="8"/>
      <c r="E19" s="8"/>
      <c r="F19" s="8"/>
      <c r="G19" s="8"/>
    </row>
    <row r="20" spans="1:15" ht="13.2" x14ac:dyDescent="0.15">
      <c r="A20" s="8" t="s">
        <v>74</v>
      </c>
      <c r="B20" s="8"/>
      <c r="C20" s="8"/>
      <c r="D20" s="8"/>
      <c r="E20" s="8"/>
      <c r="F20" s="8"/>
    </row>
    <row r="21" spans="1:15" ht="13.8" thickBot="1" x14ac:dyDescent="0.2">
      <c r="A21" s="8" t="s">
        <v>1</v>
      </c>
      <c r="B21" s="8" t="s">
        <v>75</v>
      </c>
      <c r="C21" s="8"/>
      <c r="D21" s="8">
        <v>1</v>
      </c>
      <c r="E21" s="8">
        <v>1</v>
      </c>
      <c r="F21" s="8"/>
    </row>
    <row r="22" spans="1:15" ht="13.8" thickBot="1" x14ac:dyDescent="0.2">
      <c r="A22" s="8" t="s">
        <v>76</v>
      </c>
      <c r="B22" s="8"/>
      <c r="C22" s="10">
        <v>0.7616881334490716</v>
      </c>
      <c r="D22" s="8"/>
      <c r="E22" s="8"/>
      <c r="F22" s="8"/>
    </row>
    <row r="23" spans="1:15" ht="13.2" x14ac:dyDescent="0.15">
      <c r="A23" s="8" t="s">
        <v>77</v>
      </c>
      <c r="B23" s="8" t="s">
        <v>78</v>
      </c>
      <c r="C23" s="8">
        <f>SUM(D23:G23)</f>
        <v>3.523376266898143</v>
      </c>
      <c r="D23" s="8">
        <f>D21*(1-$C$22)</f>
        <v>0.2383118665509284</v>
      </c>
      <c r="E23" s="8">
        <f>E21*(1-$C$22)</f>
        <v>0.2383118665509284</v>
      </c>
      <c r="F23" s="8">
        <f>F2*C22</f>
        <v>0.7616881334490716</v>
      </c>
      <c r="G23" s="8">
        <f>G2*C22</f>
        <v>2.2850644003472147</v>
      </c>
    </row>
    <row r="24" spans="1:15" ht="13.8" thickBot="1" x14ac:dyDescent="0.2">
      <c r="A24" s="8" t="s">
        <v>79</v>
      </c>
      <c r="B24" s="8"/>
      <c r="C24" s="8"/>
      <c r="D24" s="8">
        <f>D23/$C$23</f>
        <v>6.7637359310684639E-2</v>
      </c>
      <c r="E24" s="8">
        <f>E23/$C$23</f>
        <v>6.7637359310684639E-2</v>
      </c>
      <c r="F24" s="8">
        <f>F23/$C$23</f>
        <v>0.2161813203446577</v>
      </c>
      <c r="G24" s="8">
        <f>G23/$C$23</f>
        <v>0.64854396103397305</v>
      </c>
    </row>
    <row r="25" spans="1:15" ht="13.8" thickBot="1" x14ac:dyDescent="0.2">
      <c r="A25" s="8" t="s">
        <v>80</v>
      </c>
      <c r="B25" s="8" t="s">
        <v>81</v>
      </c>
      <c r="C25" s="10">
        <v>1</v>
      </c>
      <c r="D25" s="8"/>
      <c r="E25" s="8"/>
      <c r="F25" s="8"/>
    </row>
    <row r="26" spans="1:15" ht="13.2" x14ac:dyDescent="0.15">
      <c r="A26" s="8" t="s">
        <v>82</v>
      </c>
      <c r="B26" s="8" t="s">
        <v>83</v>
      </c>
      <c r="C26" s="8"/>
      <c r="D26" s="8">
        <f>$C$25*D24</f>
        <v>6.7637359310684639E-2</v>
      </c>
      <c r="E26" s="8">
        <f>$C$25*E24</f>
        <v>6.7637359310684639E-2</v>
      </c>
      <c r="F26" s="8">
        <f>$C$25*F24</f>
        <v>0.2161813203446577</v>
      </c>
      <c r="G26" s="8">
        <f>$C$25*G24</f>
        <v>0.64854396103397305</v>
      </c>
    </row>
    <row r="27" spans="1:15" ht="13.2" x14ac:dyDescent="0.15">
      <c r="A27" s="8" t="s">
        <v>84</v>
      </c>
      <c r="B27" s="8" t="s">
        <v>83</v>
      </c>
      <c r="C27" s="8">
        <v>0.1</v>
      </c>
      <c r="D27" s="8"/>
      <c r="E27" s="8"/>
      <c r="F27" s="8"/>
    </row>
    <row r="28" spans="1:15" ht="13.2" x14ac:dyDescent="0.15">
      <c r="A28" s="8" t="s">
        <v>85</v>
      </c>
      <c r="B28" s="8"/>
      <c r="C28" s="8">
        <f>(F26/C27)^(F2)*(D26/C27)^D2*(E26/C27)^E2*(G26/C27)^G2/C18-1</f>
        <v>-0.92642100848124587</v>
      </c>
      <c r="D28" s="8"/>
      <c r="E28" s="8"/>
      <c r="F28" s="8"/>
    </row>
    <row r="29" spans="1:15" ht="13.2" x14ac:dyDescent="0.15">
      <c r="A29" s="8"/>
      <c r="B29" s="8"/>
      <c r="C29" s="8"/>
      <c r="D29" s="8"/>
      <c r="E29" s="8"/>
      <c r="F29" s="8"/>
      <c r="G29" s="8"/>
      <c r="H29" s="8"/>
    </row>
    <row r="30" spans="1:15" ht="13.2" x14ac:dyDescent="0.15">
      <c r="A30" s="8"/>
      <c r="B30" s="8"/>
      <c r="C30" s="8"/>
      <c r="D30" s="8"/>
      <c r="E30" s="8"/>
      <c r="F30" s="8"/>
      <c r="G30" s="8"/>
      <c r="H30" s="8"/>
    </row>
    <row r="31" spans="1:15" ht="13.2" x14ac:dyDescent="0.15">
      <c r="A31" s="8"/>
      <c r="B31" s="8"/>
      <c r="C31" s="8"/>
      <c r="D31" s="8"/>
      <c r="E31" s="8"/>
      <c r="F31" s="8"/>
      <c r="G31" s="8"/>
      <c r="H31" s="8"/>
    </row>
    <row r="32" spans="1:15" ht="13.2" x14ac:dyDescent="0.15">
      <c r="A32" s="8"/>
      <c r="B32" s="8"/>
      <c r="C32" s="8"/>
      <c r="D32" s="8"/>
      <c r="E32" s="8"/>
      <c r="F32" s="8"/>
      <c r="G32" s="8"/>
      <c r="H32" s="8"/>
      <c r="O32" s="1" t="s">
        <v>86</v>
      </c>
    </row>
    <row r="33" spans="1:17" ht="13.2" x14ac:dyDescent="0.15">
      <c r="A33" s="8"/>
      <c r="B33" s="8"/>
      <c r="C33" s="8"/>
      <c r="D33" s="8"/>
      <c r="E33" s="8"/>
      <c r="F33" s="8"/>
      <c r="G33" s="8"/>
      <c r="H33" s="8"/>
      <c r="P33" s="1" t="s">
        <v>87</v>
      </c>
      <c r="Q33" s="1" t="s">
        <v>88</v>
      </c>
    </row>
    <row r="34" spans="1:17" ht="13.2" x14ac:dyDescent="0.15">
      <c r="A34" s="8"/>
      <c r="B34" s="8"/>
      <c r="C34" s="8"/>
      <c r="D34" s="8"/>
      <c r="E34" s="8"/>
      <c r="F34" s="8"/>
      <c r="G34" s="8"/>
      <c r="H34" s="8"/>
      <c r="O34" s="1" t="s">
        <v>89</v>
      </c>
    </row>
    <row r="35" spans="1:17" ht="13.2" x14ac:dyDescent="0.15">
      <c r="A35" s="8"/>
      <c r="B35" s="8"/>
      <c r="C35" s="8"/>
      <c r="D35" s="8"/>
      <c r="E35" s="8"/>
      <c r="F35" s="8"/>
      <c r="G35" s="8"/>
      <c r="H35" s="8"/>
      <c r="O35" s="1">
        <v>500</v>
      </c>
      <c r="P35" s="1">
        <v>6.1797266982500001E-2</v>
      </c>
      <c r="Q35" s="1">
        <v>0.193076359615</v>
      </c>
    </row>
    <row r="36" spans="1:17" ht="13.2" x14ac:dyDescent="0.15">
      <c r="A36" s="8"/>
      <c r="B36" s="8"/>
      <c r="C36" s="8"/>
      <c r="D36" s="8"/>
      <c r="E36" s="8"/>
      <c r="F36" s="8"/>
      <c r="G36" s="8"/>
      <c r="H36" s="8"/>
      <c r="O36" s="1">
        <v>550</v>
      </c>
      <c r="P36" s="1">
        <v>0.10448066025199999</v>
      </c>
      <c r="Q36" s="1">
        <v>0.31597028640699998</v>
      </c>
    </row>
    <row r="37" spans="1:17" ht="13.2" x14ac:dyDescent="0.15">
      <c r="A37" s="8"/>
      <c r="B37" s="8"/>
      <c r="C37" s="8"/>
      <c r="D37" s="8"/>
      <c r="E37" s="8"/>
      <c r="F37" s="8"/>
      <c r="G37" s="8"/>
      <c r="H37" s="8"/>
      <c r="O37" s="1">
        <v>600</v>
      </c>
      <c r="P37" s="1">
        <v>0.16511334630999999</v>
      </c>
      <c r="Q37" s="1">
        <v>0.46817284338699999</v>
      </c>
    </row>
    <row r="38" spans="1:17" ht="13.2" x14ac:dyDescent="0.15">
      <c r="A38" s="8"/>
      <c r="B38" s="8"/>
      <c r="C38" s="8"/>
      <c r="D38" s="8"/>
      <c r="E38" s="8"/>
      <c r="F38" s="8"/>
      <c r="G38" s="8"/>
      <c r="H38" s="8"/>
      <c r="O38" s="1">
        <v>650</v>
      </c>
      <c r="P38" s="1">
        <v>0.246483199111</v>
      </c>
      <c r="Q38" s="1">
        <v>0.62799795750099996</v>
      </c>
    </row>
    <row r="39" spans="1:17" ht="13.2" x14ac:dyDescent="0.15">
      <c r="A39" s="8"/>
      <c r="B39" s="8"/>
      <c r="C39" s="8"/>
      <c r="D39" s="8"/>
      <c r="E39" s="8">
        <f>900+273</f>
        <v>1173</v>
      </c>
      <c r="F39" s="8"/>
      <c r="G39" s="8"/>
      <c r="H39" s="8"/>
      <c r="O39" s="1">
        <v>700</v>
      </c>
      <c r="P39" s="1">
        <v>0.34781017582700002</v>
      </c>
      <c r="Q39" s="1">
        <v>0.76251244092799997</v>
      </c>
    </row>
    <row r="40" spans="1:17" ht="13.2" x14ac:dyDescent="0.15">
      <c r="A40" s="8"/>
      <c r="B40" s="8"/>
      <c r="C40" s="8"/>
      <c r="D40" s="8"/>
      <c r="E40" s="8"/>
      <c r="F40" s="8"/>
      <c r="G40" s="8"/>
      <c r="H40" s="8"/>
      <c r="O40" s="1">
        <v>750</v>
      </c>
      <c r="P40" s="1">
        <v>0.46238701717199998</v>
      </c>
      <c r="Q40" s="1">
        <v>0.85543649555900003</v>
      </c>
    </row>
    <row r="41" spans="1:17" ht="13.2" x14ac:dyDescent="0.15">
      <c r="A41" s="8" t="s">
        <v>90</v>
      </c>
      <c r="B41" s="8"/>
      <c r="C41" s="8"/>
      <c r="D41" s="8"/>
      <c r="E41" s="8"/>
      <c r="F41" s="8"/>
      <c r="G41" s="8"/>
      <c r="H41" s="8"/>
      <c r="O41" s="1">
        <v>800</v>
      </c>
      <c r="P41" s="1">
        <v>0.57901280427799995</v>
      </c>
      <c r="Q41" s="1">
        <v>0.91385458534899999</v>
      </c>
    </row>
    <row r="42" spans="1:17" ht="13.2" x14ac:dyDescent="0.15">
      <c r="A42" s="8" t="s">
        <v>91</v>
      </c>
      <c r="B42" s="8" t="s">
        <v>92</v>
      </c>
      <c r="C42" s="8" t="s">
        <v>93</v>
      </c>
      <c r="D42" s="8"/>
      <c r="E42" s="8"/>
      <c r="F42" s="8"/>
      <c r="G42" s="8"/>
      <c r="H42" s="8"/>
      <c r="O42" s="1">
        <v>850</v>
      </c>
      <c r="P42" s="1">
        <v>0.68554312612400004</v>
      </c>
      <c r="Q42" s="1">
        <v>0.94797877823700005</v>
      </c>
    </row>
    <row r="43" spans="1:17" ht="13.2" x14ac:dyDescent="0.15">
      <c r="A43" s="8">
        <v>500</v>
      </c>
      <c r="B43" s="8">
        <v>0.189</v>
      </c>
      <c r="C43" s="8">
        <v>6.0999999999999999E-2</v>
      </c>
      <c r="D43" s="8"/>
      <c r="E43" s="8"/>
      <c r="F43" s="8"/>
      <c r="G43" s="8"/>
      <c r="H43" s="8"/>
      <c r="O43" s="1">
        <v>900</v>
      </c>
      <c r="P43" s="1">
        <v>0.77321968461000001</v>
      </c>
      <c r="Q43" s="1">
        <v>0.96803784009399996</v>
      </c>
    </row>
    <row r="44" spans="1:17" ht="13.2" x14ac:dyDescent="0.15">
      <c r="A44" s="8">
        <v>600</v>
      </c>
      <c r="B44" s="8">
        <v>0.46</v>
      </c>
      <c r="C44" s="8">
        <v>0.16200000000000001</v>
      </c>
      <c r="D44" s="8"/>
      <c r="E44" s="8"/>
      <c r="F44" s="8"/>
      <c r="G44" s="8"/>
      <c r="H44" s="8"/>
      <c r="O44" s="1">
        <v>950</v>
      </c>
      <c r="P44" s="1">
        <v>0.83974535018499996</v>
      </c>
      <c r="Q44" s="1">
        <v>0.979759986794</v>
      </c>
    </row>
    <row r="45" spans="1:17" ht="13.2" x14ac:dyDescent="0.15">
      <c r="A45" s="8">
        <v>700</v>
      </c>
      <c r="B45" s="8">
        <v>0.753</v>
      </c>
      <c r="C45" s="8">
        <v>0.34</v>
      </c>
      <c r="D45" s="8"/>
      <c r="E45" s="8"/>
      <c r="F45" s="8"/>
      <c r="G45" s="8"/>
      <c r="H45" s="8"/>
      <c r="O45" s="1">
        <v>1000</v>
      </c>
      <c r="P45" s="1">
        <v>0.88705102399299995</v>
      </c>
      <c r="Q45" s="1">
        <v>0.98678710185499996</v>
      </c>
    </row>
    <row r="46" spans="1:17" ht="13.2" x14ac:dyDescent="0.15">
      <c r="A46" s="8">
        <v>800</v>
      </c>
      <c r="B46" s="8">
        <v>0.90900000000000003</v>
      </c>
      <c r="C46" s="8">
        <v>0.56999999999999995</v>
      </c>
      <c r="D46" s="8"/>
      <c r="E46" s="8"/>
      <c r="F46" s="8"/>
      <c r="G46" s="8"/>
      <c r="H46" s="8"/>
    </row>
    <row r="47" spans="1:17" ht="13.2" x14ac:dyDescent="0.15">
      <c r="A47" s="8">
        <v>900</v>
      </c>
      <c r="B47" s="8">
        <v>0.96599999999999997</v>
      </c>
      <c r="C47" s="8">
        <v>0.76400000000000001</v>
      </c>
      <c r="D47" s="8"/>
      <c r="E47" s="8"/>
      <c r="F47" s="8"/>
      <c r="G47" s="8"/>
      <c r="H47" s="8"/>
    </row>
    <row r="48" spans="1:17" ht="13.2" x14ac:dyDescent="0.15">
      <c r="A48" s="8">
        <v>1000</v>
      </c>
      <c r="B48" s="8">
        <v>0.98599999999999999</v>
      </c>
      <c r="C48" s="8">
        <v>0.88</v>
      </c>
      <c r="D48" s="8"/>
      <c r="E48" s="8"/>
      <c r="F48" s="8"/>
      <c r="G48" s="8"/>
      <c r="H48" s="8"/>
    </row>
    <row r="49" spans="1:8" ht="13.2" x14ac:dyDescent="0.15">
      <c r="A49" s="8"/>
      <c r="B49" s="8"/>
      <c r="C49" s="8"/>
      <c r="D49" s="8"/>
      <c r="E49" s="8"/>
      <c r="F49" s="8"/>
      <c r="G49" s="8"/>
      <c r="H49" s="8"/>
    </row>
    <row r="50" spans="1:8" ht="13.2" x14ac:dyDescent="0.15">
      <c r="A50" s="8"/>
      <c r="B50" s="8"/>
      <c r="C50" s="8"/>
      <c r="D50" s="8"/>
      <c r="E50" s="8"/>
      <c r="F50" s="8"/>
      <c r="G50" s="8"/>
      <c r="H50" s="8"/>
    </row>
    <row r="51" spans="1:8" ht="13.2" x14ac:dyDescent="0.15">
      <c r="A51" s="8"/>
      <c r="B51" s="8"/>
      <c r="C51" s="8"/>
      <c r="D51" s="8"/>
      <c r="E51" s="8"/>
      <c r="F51" s="8"/>
      <c r="G51" s="8"/>
      <c r="H51" s="8"/>
    </row>
  </sheetData>
  <phoneticPr fontId="2"/>
  <hyperlinks>
    <hyperlink ref="S12" r:id="rId1"/>
  </hyperlinks>
  <pageMargins left="0.75" right="0.75" top="1" bottom="1" header="0.51200000000000001" footer="0.51200000000000001"/>
  <pageSetup paperSize="9" orientation="portrait" verticalDpi="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1"/>
  <sheetViews>
    <sheetView workbookViewId="0">
      <selection activeCell="F48" sqref="F48"/>
    </sheetView>
  </sheetViews>
  <sheetFormatPr defaultColWidth="9.28515625" defaultRowHeight="12" x14ac:dyDescent="0.15"/>
  <cols>
    <col min="1" max="1" width="34.85546875" style="1" customWidth="1"/>
    <col min="2" max="2" width="16" style="1" customWidth="1"/>
    <col min="3" max="3" width="13.28515625" style="1" customWidth="1"/>
    <col min="4" max="4" width="13.140625" style="1" customWidth="1"/>
    <col min="5" max="5" width="12.7109375" style="1" customWidth="1"/>
    <col min="6" max="6" width="12.85546875" style="1" customWidth="1"/>
    <col min="7" max="7" width="12.7109375" style="1" customWidth="1"/>
    <col min="8" max="11" width="12" style="1" customWidth="1"/>
    <col min="12" max="16384" width="9.28515625" style="1"/>
  </cols>
  <sheetData>
    <row r="1" spans="1:19" ht="13.2" x14ac:dyDescent="0.15">
      <c r="A1" s="8" t="s">
        <v>35</v>
      </c>
      <c r="B1" s="8"/>
      <c r="C1" s="8" t="s">
        <v>36</v>
      </c>
      <c r="D1" s="8" t="s">
        <v>39</v>
      </c>
      <c r="E1" s="8" t="s">
        <v>38</v>
      </c>
      <c r="F1" s="8" t="s">
        <v>94</v>
      </c>
      <c r="G1" s="8" t="s">
        <v>40</v>
      </c>
      <c r="I1" s="1">
        <v>1000</v>
      </c>
    </row>
    <row r="2" spans="1:19" ht="13.2" x14ac:dyDescent="0.15">
      <c r="A2" s="8" t="s">
        <v>42</v>
      </c>
      <c r="B2" s="8"/>
      <c r="C2" s="8"/>
      <c r="D2" s="8">
        <v>-1</v>
      </c>
      <c r="E2" s="8">
        <v>-1</v>
      </c>
      <c r="F2" s="8">
        <v>1</v>
      </c>
      <c r="G2" s="8">
        <v>1</v>
      </c>
      <c r="S2" s="9"/>
    </row>
    <row r="3" spans="1:19" ht="13.8" thickBot="1" x14ac:dyDescent="0.2">
      <c r="A3" s="8" t="s">
        <v>50</v>
      </c>
      <c r="B3" s="8" t="s">
        <v>51</v>
      </c>
      <c r="C3" s="8">
        <v>298</v>
      </c>
      <c r="D3" s="8"/>
      <c r="E3" s="8"/>
      <c r="F3" s="8"/>
      <c r="G3" s="8"/>
    </row>
    <row r="4" spans="1:19" ht="13.8" thickBot="1" x14ac:dyDescent="0.2">
      <c r="A4" s="8" t="s">
        <v>52</v>
      </c>
      <c r="B4" s="8" t="s">
        <v>51</v>
      </c>
      <c r="C4" s="10">
        <f>I1+273</f>
        <v>1273</v>
      </c>
      <c r="D4" s="8"/>
      <c r="E4" s="8"/>
      <c r="F4" s="8"/>
      <c r="G4" s="8"/>
    </row>
    <row r="5" spans="1:19" ht="13.2" x14ac:dyDescent="0.15">
      <c r="A5" s="8" t="s">
        <v>53</v>
      </c>
      <c r="B5" s="8" t="s">
        <v>54</v>
      </c>
      <c r="C5" s="8">
        <f>D2*D5+F2*F5+E2*E5+G2*G5</f>
        <v>-41.180000000000007</v>
      </c>
      <c r="D5" s="8">
        <v>-110.53</v>
      </c>
      <c r="E5" s="8">
        <v>-241.8</v>
      </c>
      <c r="F5" s="8">
        <v>-393.51</v>
      </c>
      <c r="G5" s="8">
        <v>0</v>
      </c>
    </row>
    <row r="6" spans="1:19" ht="13.2" x14ac:dyDescent="0.15">
      <c r="A6" s="8" t="s">
        <v>55</v>
      </c>
      <c r="B6" s="8" t="s">
        <v>56</v>
      </c>
      <c r="C6" s="8">
        <f>D2*D6+E2*E6+F2*F6+G2*G6</f>
        <v>-42.075999999999993</v>
      </c>
      <c r="D6" s="8">
        <v>197.67</v>
      </c>
      <c r="E6" s="8">
        <v>188.83</v>
      </c>
      <c r="F6" s="8">
        <v>213.74</v>
      </c>
      <c r="G6" s="8">
        <v>130.684</v>
      </c>
    </row>
    <row r="7" spans="1:19" ht="13.2" x14ac:dyDescent="0.15">
      <c r="A7" s="8" t="s">
        <v>57</v>
      </c>
      <c r="B7" s="8" t="s">
        <v>58</v>
      </c>
      <c r="C7" s="11">
        <f>D7*D$2+E7*E$2+F7*F$2+G7*G$2</f>
        <v>-3.9099999999999966</v>
      </c>
      <c r="D7" s="8">
        <v>28.16</v>
      </c>
      <c r="E7" s="8">
        <v>29.73</v>
      </c>
      <c r="F7" s="8">
        <v>24.87</v>
      </c>
      <c r="G7" s="8">
        <v>29.11</v>
      </c>
    </row>
    <row r="8" spans="1:19" ht="13.2" x14ac:dyDescent="0.15">
      <c r="A8" s="8" t="s">
        <v>43</v>
      </c>
      <c r="B8" s="8" t="s">
        <v>59</v>
      </c>
      <c r="C8" s="11">
        <f>D8*D$2+E8*E$2+F8*F$2+G8*G$2</f>
        <v>2.0629999999999996E-2</v>
      </c>
      <c r="D8" s="11">
        <v>1.6799999999999999E-2</v>
      </c>
      <c r="E8" s="11">
        <v>1.0200000000000001E-2</v>
      </c>
      <c r="F8" s="11">
        <v>4.9549999999999997E-2</v>
      </c>
      <c r="G8" s="11">
        <v>-1.92E-3</v>
      </c>
    </row>
    <row r="9" spans="1:19" ht="13.2" x14ac:dyDescent="0.15">
      <c r="A9" s="8"/>
      <c r="B9" s="8" t="s">
        <v>60</v>
      </c>
      <c r="C9" s="11">
        <f>D9*D$2+E9*E$2+F9*F$2+G9*G$2</f>
        <v>-2.7838999999999999E-5</v>
      </c>
      <c r="D9" s="11">
        <v>5.3700000000000003E-6</v>
      </c>
      <c r="E9" s="11">
        <v>2.4389999999999999E-6</v>
      </c>
      <c r="F9" s="11">
        <v>-2.4029999999999999E-5</v>
      </c>
      <c r="G9" s="11">
        <v>3.9999999999999998E-6</v>
      </c>
    </row>
    <row r="10" spans="1:19" ht="13.2" x14ac:dyDescent="0.15">
      <c r="A10" s="8"/>
      <c r="B10" s="8" t="s">
        <v>61</v>
      </c>
      <c r="C10" s="11">
        <f>D10*D$2+E10*E$2+F10*F$2+G10*G$2</f>
        <v>6.5810000000000003E-9</v>
      </c>
      <c r="D10" s="11">
        <v>-2.2200000000000002E-9</v>
      </c>
      <c r="E10" s="11">
        <v>-1.181E-9</v>
      </c>
      <c r="F10" s="11">
        <v>4.0499999999999999E-9</v>
      </c>
      <c r="G10" s="11">
        <v>-8.6999999999999999E-10</v>
      </c>
    </row>
    <row r="11" spans="1:19" ht="13.2" x14ac:dyDescent="0.15">
      <c r="A11" s="8"/>
      <c r="B11" s="8" t="s">
        <v>62</v>
      </c>
      <c r="C11" s="8">
        <f>C7*(C4-C3)+(C8/2)*(C4^2-C3^2)+(C9/3)*(C4^3-C3^3)+(C10/4)*(C4^4-C3^4)</f>
        <v>-2602.6280135985198</v>
      </c>
      <c r="D11" s="8"/>
      <c r="E11" s="8"/>
      <c r="F11" s="8"/>
      <c r="G11" s="8"/>
    </row>
    <row r="12" spans="1:19" ht="13.2" x14ac:dyDescent="0.15">
      <c r="A12" s="8"/>
      <c r="B12" s="8" t="s">
        <v>63</v>
      </c>
      <c r="C12" s="8">
        <f>C7*LN(C4/C3)+C8*(C4-C3)+(C9/2)*(C4^2-C3^2)+(C10/3)*(C4^3-C3^3)</f>
        <v>-2.4167291828483251</v>
      </c>
      <c r="D12" s="8"/>
      <c r="E12" s="8"/>
      <c r="F12" s="8"/>
      <c r="G12" s="8"/>
      <c r="S12" s="12"/>
    </row>
    <row r="13" spans="1:19" ht="13.2" x14ac:dyDescent="0.15">
      <c r="A13" s="8" t="s">
        <v>65</v>
      </c>
      <c r="B13" s="8" t="s">
        <v>66</v>
      </c>
      <c r="C13" s="8">
        <f>C5+C11/1000</f>
        <v>-43.782628013598526</v>
      </c>
      <c r="D13" s="8"/>
      <c r="E13" s="8"/>
      <c r="F13" s="8"/>
      <c r="G13" s="8"/>
    </row>
    <row r="14" spans="1:19" ht="13.2" x14ac:dyDescent="0.15">
      <c r="A14" s="8" t="s">
        <v>67</v>
      </c>
      <c r="B14" s="8" t="s">
        <v>68</v>
      </c>
      <c r="C14" s="8">
        <f>C6+C12</f>
        <v>-44.492729182848322</v>
      </c>
      <c r="D14" s="8"/>
      <c r="E14" s="8"/>
      <c r="F14" s="8"/>
      <c r="G14" s="8"/>
      <c r="I14" s="3"/>
      <c r="J14" s="3"/>
      <c r="K14" s="3"/>
    </row>
    <row r="15" spans="1:19" ht="13.2" x14ac:dyDescent="0.15">
      <c r="A15" s="8" t="s">
        <v>69</v>
      </c>
      <c r="B15" s="8" t="s">
        <v>54</v>
      </c>
      <c r="C15" s="8">
        <f>C13-C4*C14/1000</f>
        <v>12.85661623616739</v>
      </c>
      <c r="D15" s="8"/>
      <c r="E15" s="8"/>
      <c r="F15" s="8"/>
      <c r="G15" s="8"/>
      <c r="I15" s="3"/>
      <c r="J15" s="3"/>
      <c r="K15" s="3"/>
    </row>
    <row r="16" spans="1:19" ht="13.2" x14ac:dyDescent="0.15">
      <c r="A16" s="8" t="s">
        <v>70</v>
      </c>
      <c r="B16" s="8" t="s">
        <v>71</v>
      </c>
      <c r="C16" s="8">
        <v>8.3145000000000007</v>
      </c>
      <c r="D16" s="8"/>
      <c r="E16" s="8"/>
      <c r="F16" s="8"/>
      <c r="G16" s="8"/>
      <c r="K16" s="3"/>
    </row>
    <row r="17" spans="1:11" ht="13.2" x14ac:dyDescent="0.15">
      <c r="A17" s="8" t="s">
        <v>72</v>
      </c>
      <c r="B17" s="8"/>
      <c r="C17" s="8">
        <f>-1*C15*1000/C16/C4</f>
        <v>-1.2146807230846715</v>
      </c>
      <c r="D17" s="8"/>
      <c r="E17" s="8"/>
      <c r="F17" s="8"/>
      <c r="G17" s="8"/>
      <c r="K17" s="3"/>
    </row>
    <row r="18" spans="1:11" ht="13.2" x14ac:dyDescent="0.15">
      <c r="A18" s="8" t="s">
        <v>73</v>
      </c>
      <c r="B18" s="8"/>
      <c r="C18" s="8">
        <f>EXP(C17)</f>
        <v>0.29680476207674122</v>
      </c>
      <c r="D18" s="8"/>
      <c r="E18" s="8"/>
      <c r="F18" s="8"/>
      <c r="G18" s="8"/>
    </row>
    <row r="19" spans="1:11" ht="13.2" x14ac:dyDescent="0.15">
      <c r="A19" s="8" t="s">
        <v>95</v>
      </c>
      <c r="B19" s="8"/>
      <c r="C19" s="8">
        <f>LOG(C18)</f>
        <v>-0.52752913530992462</v>
      </c>
      <c r="D19" s="8"/>
      <c r="E19" s="8"/>
      <c r="F19" s="8"/>
      <c r="G19" s="8"/>
    </row>
    <row r="20" spans="1:11" ht="13.2" x14ac:dyDescent="0.15">
      <c r="A20" s="8" t="s">
        <v>74</v>
      </c>
      <c r="B20" s="8"/>
      <c r="C20" s="8"/>
      <c r="D20" s="8"/>
      <c r="E20" s="8"/>
      <c r="F20" s="8"/>
    </row>
    <row r="21" spans="1:11" ht="13.8" thickBot="1" x14ac:dyDescent="0.2">
      <c r="A21" s="8" t="s">
        <v>1</v>
      </c>
      <c r="B21" s="8" t="s">
        <v>75</v>
      </c>
      <c r="C21" s="8"/>
      <c r="D21" s="8">
        <v>1</v>
      </c>
      <c r="E21" s="8">
        <v>1</v>
      </c>
      <c r="F21" s="8"/>
    </row>
    <row r="22" spans="1:11" ht="13.8" thickBot="1" x14ac:dyDescent="0.2">
      <c r="A22" s="8" t="s">
        <v>76</v>
      </c>
      <c r="B22" s="8"/>
      <c r="C22" s="10">
        <v>0.7616881334490716</v>
      </c>
      <c r="D22" s="8"/>
      <c r="E22" s="8"/>
      <c r="F22" s="8"/>
    </row>
    <row r="23" spans="1:11" ht="13.2" x14ac:dyDescent="0.15">
      <c r="A23" s="8" t="s">
        <v>77</v>
      </c>
      <c r="B23" s="8" t="s">
        <v>78</v>
      </c>
      <c r="C23" s="8">
        <f>SUM(D23:G23)</f>
        <v>2</v>
      </c>
      <c r="D23" s="8">
        <f>D21*(1-$C$22)</f>
        <v>0.2383118665509284</v>
      </c>
      <c r="E23" s="8">
        <f>E21*(1-$C$22)</f>
        <v>0.2383118665509284</v>
      </c>
      <c r="F23" s="8">
        <f>F2*C22</f>
        <v>0.7616881334490716</v>
      </c>
      <c r="G23" s="8">
        <f>G2*C22</f>
        <v>0.7616881334490716</v>
      </c>
    </row>
    <row r="24" spans="1:11" ht="13.8" thickBot="1" x14ac:dyDescent="0.2">
      <c r="A24" s="8" t="s">
        <v>79</v>
      </c>
      <c r="B24" s="8"/>
      <c r="C24" s="8"/>
      <c r="D24" s="8">
        <f>D23/$C$23</f>
        <v>0.1191559332754642</v>
      </c>
      <c r="E24" s="8">
        <f>E23/$C$23</f>
        <v>0.1191559332754642</v>
      </c>
      <c r="F24" s="8">
        <f>F23/$C$23</f>
        <v>0.3808440667245358</v>
      </c>
      <c r="G24" s="8">
        <f>G23/$C$23</f>
        <v>0.3808440667245358</v>
      </c>
    </row>
    <row r="25" spans="1:11" ht="13.8" thickBot="1" x14ac:dyDescent="0.2">
      <c r="A25" s="8" t="s">
        <v>80</v>
      </c>
      <c r="B25" s="8" t="s">
        <v>81</v>
      </c>
      <c r="C25" s="10">
        <v>1</v>
      </c>
      <c r="D25" s="8"/>
      <c r="E25" s="8"/>
      <c r="F25" s="8"/>
    </row>
    <row r="26" spans="1:11" ht="13.2" x14ac:dyDescent="0.15">
      <c r="A26" s="8" t="s">
        <v>82</v>
      </c>
      <c r="B26" s="8" t="s">
        <v>83</v>
      </c>
      <c r="C26" s="8"/>
      <c r="D26" s="8">
        <f>$C$25*D24</f>
        <v>0.1191559332754642</v>
      </c>
      <c r="E26" s="8">
        <f>$C$25*E24</f>
        <v>0.1191559332754642</v>
      </c>
      <c r="F26" s="8">
        <f>$C$25*F24</f>
        <v>0.3808440667245358</v>
      </c>
      <c r="G26" s="8">
        <f>$C$25*G24</f>
        <v>0.3808440667245358</v>
      </c>
    </row>
    <row r="27" spans="1:11" ht="13.2" x14ac:dyDescent="0.15">
      <c r="A27" s="8" t="s">
        <v>84</v>
      </c>
      <c r="B27" s="8" t="s">
        <v>83</v>
      </c>
      <c r="C27" s="8">
        <v>0.1</v>
      </c>
      <c r="D27" s="8"/>
      <c r="E27" s="8"/>
      <c r="F27" s="8"/>
    </row>
    <row r="28" spans="1:11" ht="13.2" x14ac:dyDescent="0.15">
      <c r="A28" s="8" t="s">
        <v>85</v>
      </c>
      <c r="B28" s="8"/>
      <c r="C28" s="8">
        <f>(F26/C27)^(F2)*(D26/C27)^D2*(E26/C27)^E2*(G26/C27)^G2/C18-1</f>
        <v>33.41851892683593</v>
      </c>
      <c r="D28" s="8"/>
      <c r="E28" s="8"/>
      <c r="F28" s="8"/>
    </row>
    <row r="29" spans="1:11" ht="13.2" x14ac:dyDescent="0.15">
      <c r="A29" s="8"/>
      <c r="B29" s="8"/>
      <c r="C29" s="8"/>
      <c r="D29" s="8"/>
      <c r="E29" s="8"/>
      <c r="F29" s="8"/>
      <c r="G29" s="8"/>
      <c r="H29" s="8"/>
    </row>
    <row r="30" spans="1:11" ht="13.2" x14ac:dyDescent="0.15">
      <c r="A30" s="8"/>
      <c r="B30" s="8"/>
      <c r="C30" s="8"/>
      <c r="D30" s="8"/>
      <c r="E30" s="8"/>
      <c r="F30" s="8"/>
      <c r="G30" s="8"/>
      <c r="H30" s="8"/>
    </row>
    <row r="31" spans="1:11" ht="13.2" x14ac:dyDescent="0.15">
      <c r="A31" s="8"/>
      <c r="B31" s="8"/>
      <c r="C31" s="8"/>
      <c r="D31" s="8"/>
      <c r="E31" s="8"/>
      <c r="F31" s="8"/>
      <c r="G31" s="8"/>
      <c r="H31" s="8"/>
    </row>
    <row r="32" spans="1:11" ht="13.2" x14ac:dyDescent="0.15">
      <c r="A32" s="8"/>
      <c r="B32" s="8"/>
      <c r="C32" s="8"/>
      <c r="D32" s="8"/>
      <c r="E32" s="8"/>
      <c r="F32" s="8"/>
      <c r="G32" s="8"/>
      <c r="H32" s="8"/>
    </row>
    <row r="33" spans="1:8" ht="13.2" x14ac:dyDescent="0.15">
      <c r="A33" s="8"/>
      <c r="B33" s="8"/>
      <c r="C33" s="8"/>
      <c r="D33" s="8"/>
      <c r="E33" s="8"/>
      <c r="F33" s="8"/>
      <c r="G33" s="8"/>
      <c r="H33" s="8"/>
    </row>
    <row r="34" spans="1:8" ht="13.2" x14ac:dyDescent="0.15">
      <c r="A34" s="8"/>
      <c r="B34" s="8"/>
      <c r="C34" s="8"/>
      <c r="D34" s="8"/>
      <c r="E34" s="8"/>
      <c r="F34" s="8"/>
      <c r="G34" s="8"/>
      <c r="H34" s="8"/>
    </row>
    <row r="35" spans="1:8" ht="13.2" x14ac:dyDescent="0.15">
      <c r="A35" s="8"/>
      <c r="B35" s="8"/>
      <c r="C35" s="8"/>
      <c r="D35" s="8"/>
      <c r="E35" s="8"/>
      <c r="F35" s="8"/>
      <c r="G35" s="8"/>
      <c r="H35" s="8"/>
    </row>
    <row r="36" spans="1:8" ht="13.2" x14ac:dyDescent="0.15">
      <c r="A36" s="8"/>
      <c r="B36" s="8"/>
      <c r="C36" s="8"/>
      <c r="D36" s="8"/>
      <c r="E36" s="8"/>
      <c r="F36" s="8"/>
      <c r="G36" s="8"/>
      <c r="H36" s="8"/>
    </row>
    <row r="37" spans="1:8" ht="13.2" x14ac:dyDescent="0.15">
      <c r="A37" s="8"/>
      <c r="B37" s="8"/>
      <c r="C37" s="8"/>
      <c r="D37" s="8"/>
      <c r="E37" s="8"/>
      <c r="F37" s="8"/>
      <c r="G37" s="8"/>
      <c r="H37" s="8"/>
    </row>
    <row r="38" spans="1:8" ht="13.2" x14ac:dyDescent="0.15">
      <c r="A38" s="8"/>
      <c r="B38" s="8"/>
      <c r="C38" s="8"/>
      <c r="D38" s="8"/>
      <c r="E38" s="8"/>
      <c r="F38" s="8"/>
      <c r="G38" s="8"/>
      <c r="H38" s="8"/>
    </row>
    <row r="39" spans="1:8" ht="13.2" x14ac:dyDescent="0.15">
      <c r="A39" s="8"/>
      <c r="B39" s="8"/>
      <c r="C39" s="8"/>
      <c r="D39" s="8"/>
      <c r="E39" s="8">
        <f>900+273</f>
        <v>1173</v>
      </c>
      <c r="F39" s="8"/>
      <c r="G39" s="8"/>
      <c r="H39" s="8"/>
    </row>
    <row r="40" spans="1:8" ht="13.2" x14ac:dyDescent="0.15">
      <c r="A40" s="8"/>
      <c r="B40" s="8"/>
      <c r="C40" s="8"/>
      <c r="D40" s="8"/>
      <c r="E40" s="8"/>
      <c r="F40" s="8"/>
      <c r="G40" s="8"/>
      <c r="H40" s="8"/>
    </row>
    <row r="41" spans="1:8" ht="13.2" x14ac:dyDescent="0.15">
      <c r="A41" s="8" t="s">
        <v>90</v>
      </c>
      <c r="B41" s="8"/>
      <c r="C41" s="8"/>
      <c r="D41" s="8"/>
      <c r="E41" s="8"/>
      <c r="F41" s="8"/>
      <c r="G41" s="8"/>
      <c r="H41" s="8"/>
    </row>
    <row r="42" spans="1:8" ht="13.2" x14ac:dyDescent="0.15">
      <c r="A42" s="8" t="s">
        <v>91</v>
      </c>
      <c r="B42" s="8" t="s">
        <v>92</v>
      </c>
      <c r="C42" s="8" t="s">
        <v>93</v>
      </c>
      <c r="D42" s="8"/>
      <c r="E42" s="8"/>
      <c r="F42" s="8"/>
      <c r="G42" s="8"/>
      <c r="H42" s="8"/>
    </row>
    <row r="43" spans="1:8" ht="13.2" x14ac:dyDescent="0.15">
      <c r="A43" s="8">
        <v>500</v>
      </c>
      <c r="B43" s="8">
        <v>0.189</v>
      </c>
      <c r="C43" s="8">
        <v>6.0999999999999999E-2</v>
      </c>
      <c r="D43" s="8"/>
      <c r="E43" s="8"/>
      <c r="F43" s="8"/>
      <c r="G43" s="8"/>
      <c r="H43" s="8"/>
    </row>
    <row r="44" spans="1:8" ht="13.2" x14ac:dyDescent="0.15">
      <c r="A44" s="8">
        <v>600</v>
      </c>
      <c r="B44" s="8">
        <v>0.46</v>
      </c>
      <c r="C44" s="8">
        <v>0.16200000000000001</v>
      </c>
      <c r="D44" s="8"/>
      <c r="E44" s="8"/>
      <c r="F44" s="8"/>
      <c r="G44" s="8"/>
      <c r="H44" s="8"/>
    </row>
    <row r="45" spans="1:8" ht="13.2" x14ac:dyDescent="0.15">
      <c r="A45" s="8">
        <v>700</v>
      </c>
      <c r="B45" s="8">
        <v>0.753</v>
      </c>
      <c r="C45" s="8">
        <v>0.34</v>
      </c>
      <c r="D45" s="8"/>
      <c r="E45" s="8"/>
      <c r="F45" s="8"/>
      <c r="G45" s="8"/>
      <c r="H45" s="8"/>
    </row>
    <row r="46" spans="1:8" ht="13.2" x14ac:dyDescent="0.15">
      <c r="A46" s="8">
        <v>800</v>
      </c>
      <c r="B46" s="8">
        <v>0.90900000000000003</v>
      </c>
      <c r="C46" s="8">
        <v>0.56999999999999995</v>
      </c>
      <c r="D46" s="8"/>
      <c r="E46" s="8"/>
      <c r="F46" s="8"/>
      <c r="G46" s="8"/>
      <c r="H46" s="8"/>
    </row>
    <row r="47" spans="1:8" ht="13.2" x14ac:dyDescent="0.15">
      <c r="A47" s="8">
        <v>900</v>
      </c>
      <c r="B47" s="8">
        <v>0.96599999999999997</v>
      </c>
      <c r="C47" s="8">
        <v>0.76400000000000001</v>
      </c>
      <c r="D47" s="8"/>
      <c r="E47" s="8"/>
      <c r="F47" s="8"/>
      <c r="G47" s="8"/>
      <c r="H47" s="8"/>
    </row>
    <row r="48" spans="1:8" ht="13.2" x14ac:dyDescent="0.15">
      <c r="A48" s="8">
        <v>1000</v>
      </c>
      <c r="B48" s="8">
        <v>0.98599999999999999</v>
      </c>
      <c r="C48" s="8">
        <v>0.88</v>
      </c>
      <c r="D48" s="8"/>
      <c r="E48" s="8"/>
      <c r="F48" s="8"/>
      <c r="G48" s="8"/>
      <c r="H48" s="8"/>
    </row>
    <row r="49" spans="1:8" ht="13.2" x14ac:dyDescent="0.15">
      <c r="A49" s="8"/>
      <c r="B49" s="8"/>
      <c r="C49" s="8"/>
      <c r="D49" s="8"/>
      <c r="E49" s="8"/>
      <c r="F49" s="8"/>
      <c r="G49" s="8"/>
      <c r="H49" s="8"/>
    </row>
    <row r="50" spans="1:8" ht="13.2" x14ac:dyDescent="0.15">
      <c r="A50" s="8"/>
      <c r="B50" s="8"/>
      <c r="C50" s="8"/>
      <c r="D50" s="8"/>
      <c r="E50" s="8"/>
      <c r="F50" s="8"/>
      <c r="G50" s="8"/>
      <c r="H50" s="8"/>
    </row>
    <row r="51" spans="1:8" ht="13.2" x14ac:dyDescent="0.15">
      <c r="A51" s="8"/>
      <c r="B51" s="8"/>
      <c r="C51" s="8"/>
      <c r="D51" s="8"/>
      <c r="E51" s="8"/>
      <c r="F51" s="8"/>
      <c r="G51" s="8"/>
      <c r="H51" s="8"/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例題6b複合反応平衡組成メタン改質</vt:lpstr>
      <vt:lpstr>メタン水蒸気改質平衡定数</vt:lpstr>
      <vt:lpstr>CO反応平衡定数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2006-06-16T04:08:42Z</dcterms:created>
  <dcterms:modified xsi:type="dcterms:W3CDTF">2018-09-22T09:38:34Z</dcterms:modified>
</cp:coreProperties>
</file>