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olab200\Dropbox\2017\COCOChemSepで学ぶ化学工学\fsd&amp;xls\"/>
    </mc:Choice>
  </mc:AlternateContent>
  <bookViews>
    <workbookView xWindow="588" yWindow="252" windowWidth="18672" windowHeight="5796"/>
  </bookViews>
  <sheets>
    <sheet name="例題2 混合気体の熱容量" sheetId="1" r:id="rId1"/>
    <sheet name="燃焼ｶﾞｽCP,H" sheetId="2" r:id="rId2"/>
    <sheet name="N2のCp問題" sheetId="3" r:id="rId3"/>
  </sheets>
  <definedNames>
    <definedName name="solver_adj" localSheetId="0" hidden="1">'例題2 混合気体の熱容量'!#REF!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2</definedName>
    <definedName name="solver_opt" localSheetId="0" hidden="1">'例題2 混合気体の熱容量'!#REF!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62913"/>
</workbook>
</file>

<file path=xl/calcChain.xml><?xml version="1.0" encoding="utf-8"?>
<calcChain xmlns="http://schemas.openxmlformats.org/spreadsheetml/2006/main">
  <c r="T63" i="2" l="1"/>
  <c r="H5" i="3"/>
  <c r="H6" i="3"/>
  <c r="H7" i="3"/>
  <c r="H8" i="3"/>
  <c r="H9" i="3"/>
  <c r="H10" i="3"/>
  <c r="H11" i="3"/>
  <c r="H12" i="3"/>
  <c r="H13" i="3"/>
  <c r="C17" i="3"/>
  <c r="H17" i="3" s="1"/>
  <c r="C18" i="3"/>
  <c r="H18" i="3"/>
  <c r="C19" i="3"/>
  <c r="H19" i="3" s="1"/>
  <c r="C20" i="3"/>
  <c r="H20" i="3"/>
  <c r="C21" i="3"/>
  <c r="H21" i="3" s="1"/>
  <c r="C22" i="3"/>
  <c r="H22" i="3"/>
  <c r="C23" i="3"/>
  <c r="H23" i="3" s="1"/>
  <c r="C24" i="3"/>
  <c r="H24" i="3"/>
  <c r="C25" i="3"/>
  <c r="H25" i="3" s="1"/>
  <c r="C29" i="3"/>
  <c r="H29" i="3"/>
  <c r="C30" i="3"/>
  <c r="H30" i="3" s="1"/>
  <c r="C31" i="3"/>
  <c r="H31" i="3"/>
  <c r="C32" i="3"/>
  <c r="H32" i="3" s="1"/>
  <c r="C33" i="3"/>
  <c r="H33" i="3"/>
  <c r="C34" i="3"/>
  <c r="H34" i="3" s="1"/>
  <c r="C35" i="3"/>
  <c r="H35" i="3"/>
  <c r="C36" i="3"/>
  <c r="H36" i="3" s="1"/>
  <c r="C37" i="3"/>
  <c r="H37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F90" i="2" l="1"/>
  <c r="B90" i="2"/>
  <c r="A90" i="2" s="1"/>
  <c r="K87" i="2"/>
  <c r="J87" i="2"/>
  <c r="K86" i="2"/>
  <c r="J86" i="2"/>
  <c r="F86" i="2"/>
  <c r="B86" i="2"/>
  <c r="A86" i="2" s="1"/>
  <c r="K85" i="2"/>
  <c r="J85" i="2"/>
  <c r="K84" i="2"/>
  <c r="J84" i="2"/>
  <c r="K83" i="2"/>
  <c r="J83" i="2"/>
  <c r="O82" i="2"/>
  <c r="N82" i="2"/>
  <c r="P82" i="2" s="1"/>
  <c r="M82" i="2"/>
  <c r="L82" i="2"/>
  <c r="K82" i="2"/>
  <c r="J82" i="2"/>
  <c r="G82" i="2"/>
  <c r="C82" i="2"/>
  <c r="O81" i="2"/>
  <c r="N81" i="2"/>
  <c r="P81" i="2" s="1"/>
  <c r="M81" i="2"/>
  <c r="L81" i="2"/>
  <c r="K81" i="2"/>
  <c r="J81" i="2"/>
  <c r="O80" i="2"/>
  <c r="N80" i="2"/>
  <c r="P80" i="2" s="1"/>
  <c r="M80" i="2"/>
  <c r="L80" i="2"/>
  <c r="K80" i="2"/>
  <c r="J80" i="2"/>
  <c r="O79" i="2"/>
  <c r="N79" i="2"/>
  <c r="P79" i="2" s="1"/>
  <c r="M79" i="2"/>
  <c r="L79" i="2"/>
  <c r="K79" i="2"/>
  <c r="J79" i="2"/>
  <c r="G79" i="2"/>
  <c r="C79" i="2"/>
  <c r="O78" i="2"/>
  <c r="N78" i="2"/>
  <c r="P78" i="2" s="1"/>
  <c r="M78" i="2"/>
  <c r="L78" i="2"/>
  <c r="K78" i="2"/>
  <c r="J78" i="2"/>
  <c r="G78" i="2"/>
  <c r="F78" i="2"/>
  <c r="C78" i="2"/>
  <c r="B78" i="2"/>
  <c r="A78" i="2" s="1"/>
  <c r="O77" i="2"/>
  <c r="N77" i="2"/>
  <c r="P77" i="2" s="1"/>
  <c r="M77" i="2"/>
  <c r="L77" i="2"/>
  <c r="K77" i="2"/>
  <c r="J77" i="2"/>
  <c r="O76" i="2"/>
  <c r="N76" i="2"/>
  <c r="P76" i="2" s="1"/>
  <c r="M76" i="2"/>
  <c r="L76" i="2"/>
  <c r="K76" i="2"/>
  <c r="J76" i="2"/>
  <c r="O75" i="2"/>
  <c r="N75" i="2"/>
  <c r="P75" i="2" s="1"/>
  <c r="M75" i="2"/>
  <c r="L75" i="2"/>
  <c r="K75" i="2"/>
  <c r="J75" i="2"/>
  <c r="G75" i="2"/>
  <c r="C75" i="2"/>
  <c r="O74" i="2"/>
  <c r="N74" i="2"/>
  <c r="P74" i="2" s="1"/>
  <c r="M74" i="2"/>
  <c r="L74" i="2"/>
  <c r="K74" i="2"/>
  <c r="J74" i="2"/>
  <c r="G74" i="2"/>
  <c r="F74" i="2"/>
  <c r="C74" i="2"/>
  <c r="B74" i="2"/>
  <c r="A74" i="2" s="1"/>
  <c r="O73" i="2"/>
  <c r="N73" i="2"/>
  <c r="P73" i="2" s="1"/>
  <c r="M73" i="2"/>
  <c r="L73" i="2"/>
  <c r="K73" i="2"/>
  <c r="J73" i="2"/>
  <c r="O72" i="2"/>
  <c r="N72" i="2"/>
  <c r="P72" i="2" s="1"/>
  <c r="M72" i="2"/>
  <c r="L72" i="2"/>
  <c r="K72" i="2"/>
  <c r="J72" i="2"/>
  <c r="O71" i="2"/>
  <c r="N71" i="2"/>
  <c r="P71" i="2" s="1"/>
  <c r="M71" i="2"/>
  <c r="L71" i="2"/>
  <c r="K71" i="2"/>
  <c r="J71" i="2"/>
  <c r="G71" i="2"/>
  <c r="C71" i="2"/>
  <c r="O70" i="2"/>
  <c r="N70" i="2"/>
  <c r="P70" i="2" s="1"/>
  <c r="M70" i="2"/>
  <c r="L70" i="2"/>
  <c r="K70" i="2"/>
  <c r="J70" i="2"/>
  <c r="G70" i="2"/>
  <c r="E70" i="2"/>
  <c r="B70" i="2"/>
  <c r="A70" i="2" s="1"/>
  <c r="O69" i="2"/>
  <c r="N69" i="2"/>
  <c r="P69" i="2" s="1"/>
  <c r="M69" i="2"/>
  <c r="L69" i="2"/>
  <c r="K69" i="2"/>
  <c r="J69" i="2"/>
  <c r="O68" i="2"/>
  <c r="N68" i="2"/>
  <c r="P68" i="2" s="1"/>
  <c r="M68" i="2"/>
  <c r="L68" i="2"/>
  <c r="K68" i="2"/>
  <c r="J68" i="2"/>
  <c r="B64" i="2"/>
  <c r="I90" i="2" s="1"/>
  <c r="B63" i="2"/>
  <c r="F89" i="2" s="1"/>
  <c r="B62" i="2"/>
  <c r="B89" i="2" s="1"/>
  <c r="A89" i="2" s="1"/>
  <c r="B61" i="2"/>
  <c r="F87" i="2" s="1"/>
  <c r="B60" i="2"/>
  <c r="B87" i="2" s="1"/>
  <c r="A87" i="2" s="1"/>
  <c r="B59" i="2"/>
  <c r="H85" i="2" s="1"/>
  <c r="B58" i="2"/>
  <c r="G84" i="2" s="1"/>
  <c r="B57" i="2"/>
  <c r="F83" i="2" s="1"/>
  <c r="B56" i="2"/>
  <c r="B83" i="2" s="1"/>
  <c r="A83" i="2" s="1"/>
  <c r="B55" i="2"/>
  <c r="B82" i="2" s="1"/>
  <c r="A82" i="2" s="1"/>
  <c r="B54" i="2"/>
  <c r="B81" i="2" s="1"/>
  <c r="A81" i="2" s="1"/>
  <c r="B53" i="2"/>
  <c r="B80" i="2" s="1"/>
  <c r="A80" i="2" s="1"/>
  <c r="B52" i="2"/>
  <c r="I78" i="2" s="1"/>
  <c r="B51" i="2"/>
  <c r="I77" i="2" s="1"/>
  <c r="B50" i="2"/>
  <c r="F77" i="2" s="1"/>
  <c r="B49" i="2"/>
  <c r="B76" i="2" s="1"/>
  <c r="A76" i="2" s="1"/>
  <c r="B48" i="2"/>
  <c r="I74" i="2" s="1"/>
  <c r="B47" i="2"/>
  <c r="I73" i="2" s="1"/>
  <c r="B46" i="2"/>
  <c r="F73" i="2" s="1"/>
  <c r="B45" i="2"/>
  <c r="B72" i="2" s="1"/>
  <c r="A72" i="2" s="1"/>
  <c r="B44" i="2"/>
  <c r="I70" i="2" s="1"/>
  <c r="B43" i="2"/>
  <c r="H69" i="2" s="1"/>
  <c r="B42" i="2"/>
  <c r="I69" i="2" s="1"/>
  <c r="B41" i="2"/>
  <c r="D17" i="2"/>
  <c r="E17" i="2" s="1"/>
  <c r="E16" i="2"/>
  <c r="D16" i="2"/>
  <c r="D15" i="2"/>
  <c r="E15" i="2" s="1"/>
  <c r="K12" i="2"/>
  <c r="F12" i="2"/>
  <c r="D12" i="2"/>
  <c r="E12" i="2" s="1"/>
  <c r="K11" i="2"/>
  <c r="F11" i="2"/>
  <c r="E11" i="2"/>
  <c r="D11" i="2"/>
  <c r="K10" i="2"/>
  <c r="F10" i="2"/>
  <c r="E10" i="2"/>
  <c r="D10" i="2"/>
  <c r="K9" i="2"/>
  <c r="F9" i="2"/>
  <c r="E9" i="2"/>
  <c r="D9" i="2"/>
  <c r="K8" i="2"/>
  <c r="F8" i="2"/>
  <c r="E8" i="2"/>
  <c r="D8" i="2"/>
  <c r="K7" i="2"/>
  <c r="F7" i="2"/>
  <c r="E7" i="2"/>
  <c r="D7" i="2"/>
  <c r="K6" i="2"/>
  <c r="F6" i="2"/>
  <c r="E6" i="2"/>
  <c r="D6" i="2"/>
  <c r="K5" i="2"/>
  <c r="F5" i="2"/>
  <c r="E5" i="2"/>
  <c r="F68" i="2" l="1"/>
  <c r="B69" i="2"/>
  <c r="A69" i="2" s="1"/>
  <c r="G72" i="2"/>
  <c r="G73" i="2"/>
  <c r="G76" i="2"/>
  <c r="G77" i="2"/>
  <c r="G80" i="2"/>
  <c r="C81" i="2"/>
  <c r="C83" i="2"/>
  <c r="G83" i="2"/>
  <c r="D84" i="2"/>
  <c r="H84" i="2"/>
  <c r="I85" i="2"/>
  <c r="C87" i="2"/>
  <c r="G87" i="2"/>
  <c r="D88" i="2"/>
  <c r="H88" i="2"/>
  <c r="C89" i="2"/>
  <c r="G89" i="2"/>
  <c r="C68" i="2"/>
  <c r="G68" i="2"/>
  <c r="C69" i="2"/>
  <c r="G69" i="2"/>
  <c r="C70" i="2"/>
  <c r="H70" i="2"/>
  <c r="D71" i="2"/>
  <c r="H71" i="2"/>
  <c r="D72" i="2"/>
  <c r="H72" i="2"/>
  <c r="D73" i="2"/>
  <c r="H73" i="2"/>
  <c r="D74" i="2"/>
  <c r="H74" i="2"/>
  <c r="D75" i="2"/>
  <c r="H75" i="2"/>
  <c r="H76" i="2"/>
  <c r="D77" i="2"/>
  <c r="H77" i="2"/>
  <c r="D78" i="2"/>
  <c r="H78" i="2"/>
  <c r="D79" i="2"/>
  <c r="H79" i="2"/>
  <c r="D80" i="2"/>
  <c r="H80" i="2"/>
  <c r="D81" i="2"/>
  <c r="H81" i="2"/>
  <c r="H82" i="2"/>
  <c r="D83" i="2"/>
  <c r="H83" i="2"/>
  <c r="E84" i="2"/>
  <c r="I84" i="2"/>
  <c r="B85" i="2"/>
  <c r="A85" i="2" s="1"/>
  <c r="F85" i="2"/>
  <c r="C86" i="2"/>
  <c r="G86" i="2"/>
  <c r="D87" i="2"/>
  <c r="H87" i="2"/>
  <c r="E88" i="2"/>
  <c r="I88" i="2"/>
  <c r="D89" i="2"/>
  <c r="H89" i="2"/>
  <c r="C90" i="2"/>
  <c r="G90" i="2"/>
  <c r="B68" i="2"/>
  <c r="A68" i="2" s="1"/>
  <c r="F69" i="2"/>
  <c r="C72" i="2"/>
  <c r="C73" i="2"/>
  <c r="C77" i="2"/>
  <c r="C80" i="2"/>
  <c r="G81" i="2"/>
  <c r="E85" i="2"/>
  <c r="D68" i="2"/>
  <c r="H68" i="2"/>
  <c r="D69" i="2"/>
  <c r="D70" i="2"/>
  <c r="E71" i="2"/>
  <c r="I71" i="2"/>
  <c r="E72" i="2"/>
  <c r="I72" i="2"/>
  <c r="E73" i="2"/>
  <c r="E74" i="2"/>
  <c r="E75" i="2"/>
  <c r="I75" i="2"/>
  <c r="E76" i="2"/>
  <c r="I76" i="2"/>
  <c r="E77" i="2"/>
  <c r="E78" i="2"/>
  <c r="E79" i="2"/>
  <c r="I79" i="2"/>
  <c r="E80" i="2"/>
  <c r="I80" i="2"/>
  <c r="E81" i="2"/>
  <c r="I81" i="2"/>
  <c r="E82" i="2"/>
  <c r="I82" i="2"/>
  <c r="E83" i="2"/>
  <c r="I83" i="2"/>
  <c r="B84" i="2"/>
  <c r="A84" i="2" s="1"/>
  <c r="F84" i="2"/>
  <c r="C85" i="2"/>
  <c r="G85" i="2"/>
  <c r="D86" i="2"/>
  <c r="H86" i="2"/>
  <c r="E87" i="2"/>
  <c r="I87" i="2"/>
  <c r="B88" i="2"/>
  <c r="A88" i="2" s="1"/>
  <c r="F88" i="2"/>
  <c r="E89" i="2"/>
  <c r="I89" i="2"/>
  <c r="D90" i="2"/>
  <c r="H90" i="2"/>
  <c r="E68" i="2"/>
  <c r="I68" i="2"/>
  <c r="E69" i="2"/>
  <c r="B71" i="2"/>
  <c r="A71" i="2" s="1"/>
  <c r="F71" i="2"/>
  <c r="F72" i="2"/>
  <c r="B73" i="2"/>
  <c r="A73" i="2" s="1"/>
  <c r="B75" i="2"/>
  <c r="A75" i="2" s="1"/>
  <c r="F75" i="2"/>
  <c r="F76" i="2"/>
  <c r="B77" i="2"/>
  <c r="A77" i="2" s="1"/>
  <c r="B79" i="2"/>
  <c r="A79" i="2" s="1"/>
  <c r="F79" i="2"/>
  <c r="F80" i="2"/>
  <c r="F81" i="2"/>
  <c r="F82" i="2"/>
  <c r="C84" i="2"/>
  <c r="D85" i="2"/>
  <c r="E86" i="2"/>
  <c r="I86" i="2"/>
  <c r="C88" i="2"/>
  <c r="G88" i="2"/>
  <c r="E90" i="2"/>
  <c r="J5" i="1"/>
  <c r="L5" i="1" s="1"/>
  <c r="D6" i="1"/>
  <c r="E6" i="1" s="1"/>
  <c r="D7" i="1"/>
  <c r="E7" i="1" s="1"/>
  <c r="D8" i="1"/>
  <c r="N5" i="1"/>
  <c r="E5" i="1"/>
  <c r="C6" i="1"/>
  <c r="C7" i="1"/>
  <c r="C8" i="1"/>
  <c r="J8" i="1" s="1"/>
  <c r="L8" i="1" s="1"/>
  <c r="N8" i="1" l="1"/>
  <c r="J7" i="1"/>
  <c r="L7" i="1" s="1"/>
  <c r="N6" i="1"/>
  <c r="E8" i="1"/>
  <c r="J6" i="1"/>
  <c r="L6" i="1" s="1"/>
  <c r="N7" i="1"/>
  <c r="L9" i="1" l="1"/>
</calcChain>
</file>

<file path=xl/comments1.xml><?xml version="1.0" encoding="utf-8"?>
<comments xmlns="http://schemas.openxmlformats.org/spreadsheetml/2006/main">
  <authors>
    <author>itolab13</author>
  </authors>
  <commentLis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<sst xmlns="http://schemas.openxmlformats.org/spreadsheetml/2006/main" count="161" uniqueCount="127">
  <si>
    <t>T1～T2間の平均熱容量</t>
    <rPh sb="5" eb="6">
      <t>カン</t>
    </rPh>
    <rPh sb="7" eb="9">
      <t>ヘイキン</t>
    </rPh>
    <rPh sb="9" eb="12">
      <t>ネツヨウリョウ</t>
    </rPh>
    <phoneticPr fontId="1"/>
  </si>
  <si>
    <t>T1</t>
    <phoneticPr fontId="1"/>
  </si>
  <si>
    <t>T2</t>
    <phoneticPr fontId="1"/>
  </si>
  <si>
    <t>Cpm(T1-T2)</t>
    <phoneticPr fontId="1"/>
  </si>
  <si>
    <t>n</t>
    <phoneticPr fontId="1"/>
  </si>
  <si>
    <t>[J/(mol-K)]</t>
    <phoneticPr fontId="1"/>
  </si>
  <si>
    <t>a</t>
  </si>
  <si>
    <t>窒素</t>
    <rPh sb="0" eb="2">
      <t>チッソ</t>
    </rPh>
    <phoneticPr fontId="1"/>
  </si>
  <si>
    <t>酸素</t>
    <rPh sb="0" eb="2">
      <t>サンソ</t>
    </rPh>
    <phoneticPr fontId="1"/>
  </si>
  <si>
    <t>水蒸気</t>
    <rPh sb="0" eb="3">
      <t>スイジョウキ</t>
    </rPh>
    <phoneticPr fontId="1"/>
  </si>
  <si>
    <t>二酸化炭素</t>
    <rPh sb="0" eb="3">
      <t>ニサンカ</t>
    </rPh>
    <rPh sb="3" eb="5">
      <t>タンソ</t>
    </rPh>
    <phoneticPr fontId="1"/>
  </si>
  <si>
    <t xml:space="preserve">b </t>
    <phoneticPr fontId="1"/>
  </si>
  <si>
    <t xml:space="preserve">c </t>
    <phoneticPr fontId="1"/>
  </si>
  <si>
    <t>d</t>
    <phoneticPr fontId="1"/>
  </si>
  <si>
    <t>[J/mol]</t>
    <phoneticPr fontId="1"/>
  </si>
  <si>
    <t>[mol]</t>
    <phoneticPr fontId="1"/>
  </si>
  <si>
    <t>[kJ]</t>
    <phoneticPr fontId="1"/>
  </si>
  <si>
    <t>Cp=a+bT+cT^2+dT^3 where Cp[J/(mol-K)] T in [K]</t>
    <phoneticPr fontId="1"/>
  </si>
  <si>
    <t>ΔH=</t>
    <phoneticPr fontId="1"/>
  </si>
  <si>
    <t>nΔH^</t>
    <phoneticPr fontId="1"/>
  </si>
  <si>
    <t>係数a,b,c,dは伊東オリジナル&lt;化学工学量論2011.xls&gt;</t>
    <rPh sb="0" eb="2">
      <t>ケイスウ</t>
    </rPh>
    <rPh sb="10" eb="12">
      <t>イトウ</t>
    </rPh>
    <rPh sb="18" eb="20">
      <t>カガク</t>
    </rPh>
    <rPh sb="20" eb="22">
      <t>コウガク</t>
    </rPh>
    <rPh sb="22" eb="24">
      <t>リョウロン</t>
    </rPh>
    <phoneticPr fontId="1"/>
  </si>
  <si>
    <t>気体の熱容量</t>
    <rPh sb="0" eb="2">
      <t>キタイ</t>
    </rPh>
    <rPh sb="3" eb="6">
      <t>ネツヨウリョウ</t>
    </rPh>
    <phoneticPr fontId="1"/>
  </si>
  <si>
    <t>Cp=a+bt+ct^2+dt^3 where Cp[J/(mol-K)] T[C]</t>
    <phoneticPr fontId="1"/>
  </si>
  <si>
    <t>t2での熱容量</t>
    <rPh sb="4" eb="5">
      <t>ネツ</t>
    </rPh>
    <rPh sb="5" eb="7">
      <t>ヨウリョウ</t>
    </rPh>
    <phoneticPr fontId="1"/>
  </si>
  <si>
    <t>温度範囲</t>
    <rPh sb="0" eb="2">
      <t>オンド</t>
    </rPh>
    <rPh sb="2" eb="4">
      <t>ハンイ</t>
    </rPh>
    <phoneticPr fontId="1"/>
  </si>
  <si>
    <t>T1</t>
    <phoneticPr fontId="1"/>
  </si>
  <si>
    <t>T2</t>
    <phoneticPr fontId="1"/>
  </si>
  <si>
    <t>Cp at T2</t>
    <phoneticPr fontId="1"/>
  </si>
  <si>
    <t>Cpm(T1-T2)</t>
    <phoneticPr fontId="1"/>
  </si>
  <si>
    <t>ΔH^</t>
    <phoneticPr fontId="1"/>
  </si>
  <si>
    <t>[℃]</t>
    <phoneticPr fontId="1"/>
  </si>
  <si>
    <t>[J/(mol-K)]</t>
    <phoneticPr fontId="1"/>
  </si>
  <si>
    <t>[J/(mol-K)]</t>
    <phoneticPr fontId="1"/>
  </si>
  <si>
    <t>b x10^2</t>
  </si>
  <si>
    <t>c x10^5</t>
  </si>
  <si>
    <t>d x10^9</t>
  </si>
  <si>
    <t>∫Cpdt</t>
    <phoneticPr fontId="1"/>
  </si>
  <si>
    <t>空気</t>
    <rPh sb="0" eb="2">
      <t>クウキ</t>
    </rPh>
    <phoneticPr fontId="1"/>
  </si>
  <si>
    <t>air</t>
  </si>
  <si>
    <t>N2</t>
  </si>
  <si>
    <t>O2</t>
  </si>
  <si>
    <t>水素</t>
    <rPh sb="0" eb="2">
      <t>スイソ</t>
    </rPh>
    <phoneticPr fontId="1"/>
  </si>
  <si>
    <t>H2</t>
  </si>
  <si>
    <t>メタン</t>
    <phoneticPr fontId="1"/>
  </si>
  <si>
    <t>CH4</t>
  </si>
  <si>
    <t>H2O</t>
  </si>
  <si>
    <t>CO2</t>
  </si>
  <si>
    <t>一酸化炭素</t>
    <rPh sb="0" eb="3">
      <t>イッサンカ</t>
    </rPh>
    <rPh sb="3" eb="5">
      <t>タンソ</t>
    </rPh>
    <phoneticPr fontId="1"/>
  </si>
  <si>
    <t>CO</t>
  </si>
  <si>
    <t>T[℃]</t>
    <phoneticPr fontId="1"/>
  </si>
  <si>
    <t>T[K]</t>
    <phoneticPr fontId="1"/>
  </si>
  <si>
    <t>Cp at T</t>
    <phoneticPr fontId="1"/>
  </si>
  <si>
    <t>Cp=a+bt+ct^2+dt^3 where Cp[J/(mol-K)] T[K]</t>
    <phoneticPr fontId="1"/>
  </si>
  <si>
    <t>窒素（確認用）</t>
    <rPh sb="0" eb="2">
      <t>チッソ</t>
    </rPh>
    <rPh sb="3" eb="5">
      <t>カクニン</t>
    </rPh>
    <rPh sb="5" eb="6">
      <t>ヨウ</t>
    </rPh>
    <phoneticPr fontId="1"/>
  </si>
  <si>
    <t>アンモニア</t>
    <phoneticPr fontId="1"/>
  </si>
  <si>
    <t>アルゴン</t>
    <phoneticPr fontId="1"/>
  </si>
  <si>
    <t>メタノール</t>
    <phoneticPr fontId="1"/>
  </si>
  <si>
    <t>相関式からの計算</t>
    <rPh sb="0" eb="2">
      <t>ソウカン</t>
    </rPh>
    <rPh sb="2" eb="3">
      <t>シキ</t>
    </rPh>
    <rPh sb="6" eb="8">
      <t>ケイサン</t>
    </rPh>
    <phoneticPr fontId="1"/>
  </si>
  <si>
    <t>℃</t>
    <phoneticPr fontId="1"/>
  </si>
  <si>
    <t>メタン</t>
    <phoneticPr fontId="1"/>
  </si>
  <si>
    <t>アンモニア</t>
    <phoneticPr fontId="1"/>
  </si>
  <si>
    <t>メタンCH4</t>
    <phoneticPr fontId="1"/>
  </si>
  <si>
    <t>プロパン</t>
    <phoneticPr fontId="1"/>
  </si>
  <si>
    <t>ベンゼン</t>
    <phoneticPr fontId="1"/>
  </si>
  <si>
    <t>K</t>
    <phoneticPr fontId="1"/>
  </si>
  <si>
    <t>℃</t>
    <phoneticPr fontId="1"/>
  </si>
  <si>
    <t>N2</t>
    <phoneticPr fontId="1"/>
  </si>
  <si>
    <t>O2</t>
    <phoneticPr fontId="1"/>
  </si>
  <si>
    <t>H2O</t>
    <phoneticPr fontId="1"/>
  </si>
  <si>
    <t>CO2</t>
    <phoneticPr fontId="1"/>
  </si>
  <si>
    <t>CO</t>
    <phoneticPr fontId="1"/>
  </si>
  <si>
    <t>H2</t>
    <phoneticPr fontId="1"/>
  </si>
  <si>
    <t>K</t>
    <phoneticPr fontId="1"/>
  </si>
  <si>
    <t>J/mol</t>
    <phoneticPr fontId="1"/>
  </si>
  <si>
    <t>K</t>
    <phoneticPr fontId="1"/>
  </si>
  <si>
    <t>J/mol</t>
    <phoneticPr fontId="1"/>
  </si>
  <si>
    <t>上の微分によるCp</t>
    <rPh sb="0" eb="1">
      <t>ウエ</t>
    </rPh>
    <rPh sb="2" eb="4">
      <t>ビブン</t>
    </rPh>
    <phoneticPr fontId="1"/>
  </si>
  <si>
    <t xml:space="preserve"> </t>
    <phoneticPr fontId="1"/>
  </si>
  <si>
    <t>メタンCH4</t>
    <phoneticPr fontId="1"/>
  </si>
  <si>
    <t>プロパン</t>
    <phoneticPr fontId="1"/>
  </si>
  <si>
    <t>ベンゼン</t>
    <phoneticPr fontId="1"/>
  </si>
  <si>
    <t>℃</t>
    <phoneticPr fontId="1"/>
  </si>
  <si>
    <t>H2O</t>
    <phoneticPr fontId="1"/>
  </si>
  <si>
    <t>H2</t>
    <phoneticPr fontId="1"/>
  </si>
  <si>
    <t>J/mol-K</t>
    <phoneticPr fontId="1"/>
  </si>
  <si>
    <t>J/mol-K</t>
    <phoneticPr fontId="1"/>
  </si>
  <si>
    <t>C</t>
    <phoneticPr fontId="1"/>
  </si>
  <si>
    <t>COCO Cp</t>
    <phoneticPr fontId="1"/>
  </si>
  <si>
    <t>CO2</t>
    <phoneticPr fontId="1"/>
  </si>
  <si>
    <t>℃</t>
    <phoneticPr fontId="1"/>
  </si>
  <si>
    <t>H2O</t>
    <phoneticPr fontId="1"/>
  </si>
  <si>
    <t>Cp[J/mol-K]</t>
    <phoneticPr fontId="1"/>
  </si>
  <si>
    <t>T[C]</t>
    <phoneticPr fontId="1"/>
  </si>
  <si>
    <t>N2</t>
    <phoneticPr fontId="1"/>
  </si>
  <si>
    <t>HIMMELBLAU データ</t>
    <phoneticPr fontId="1"/>
  </si>
  <si>
    <t>Cp[J/mol-K]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</si>
  <si>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</si>
  <si>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</si>
  <si>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</si>
  <si>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</si>
  <si>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T[K]</t>
    <phoneticPr fontId="1"/>
  </si>
  <si>
    <t>化工便覧6版</t>
    <rPh sb="0" eb="2">
      <t>カコウ</t>
    </rPh>
    <rPh sb="2" eb="4">
      <t>ビンラン</t>
    </rPh>
    <rPh sb="5" eb="6">
      <t>ハン</t>
    </rPh>
    <phoneticPr fontId="1"/>
  </si>
  <si>
    <t>Cp[J/mol-K]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</si>
  <si>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</si>
  <si>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</si>
  <si>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</si>
  <si>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</si>
  <si>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T[C]</t>
    <phoneticPr fontId="1"/>
  </si>
  <si>
    <t>オリジナル相関式</t>
    <rPh sb="5" eb="7">
      <t>ソウカン</t>
    </rPh>
    <rPh sb="7" eb="8">
      <t>シキ</t>
    </rPh>
    <phoneticPr fontId="1"/>
  </si>
  <si>
    <t>d</t>
    <phoneticPr fontId="1"/>
  </si>
  <si>
    <t>c</t>
    <phoneticPr fontId="1"/>
  </si>
  <si>
    <t>a</t>
    <phoneticPr fontId="1"/>
  </si>
  <si>
    <t>T[C]</t>
    <phoneticPr fontId="1"/>
  </si>
  <si>
    <t>N2</t>
    <phoneticPr fontId="1"/>
  </si>
  <si>
    <t>Cp=a+bt+ct^2+dt^3 where Cp[J/(mol-K)] T[C] 適用範囲0-1500℃</t>
    <rPh sb="43" eb="45">
      <t>テキヨウ</t>
    </rPh>
    <rPh sb="45" eb="47">
      <t>ハンイ</t>
    </rPh>
    <phoneticPr fontId="1"/>
  </si>
  <si>
    <t>HIMMELBLAU　多項式</t>
    <rPh sb="11" eb="14">
      <t>タコウシキ</t>
    </rPh>
    <phoneticPr fontId="1"/>
  </si>
  <si>
    <t>N2</t>
    <phoneticPr fontId="1"/>
  </si>
  <si>
    <t>CH4</t>
    <phoneticPr fontId="1"/>
  </si>
  <si>
    <t>[°C]</t>
    <phoneticPr fontId="1"/>
  </si>
  <si>
    <t>[°C]</t>
    <phoneticPr fontId="1"/>
  </si>
  <si>
    <t>ΔH^=</t>
    <phoneticPr fontId="1"/>
  </si>
  <si>
    <r>
      <rPr>
        <sz val="11"/>
        <rFont val="ＭＳ Ｐゴシック"/>
        <family val="3"/>
        <charset val="128"/>
      </rPr>
      <t>∫</t>
    </r>
    <r>
      <rPr>
        <sz val="11"/>
        <rFont val="Arial"/>
        <family val="2"/>
      </rPr>
      <t>Cpdt</t>
    </r>
    <phoneticPr fontId="1"/>
  </si>
  <si>
    <r>
      <t>N</t>
    </r>
    <r>
      <rPr>
        <vertAlign val="subscript"/>
        <sz val="11"/>
        <rFont val="Arial"/>
        <family val="2"/>
      </rPr>
      <t>2</t>
    </r>
    <phoneticPr fontId="1"/>
  </si>
  <si>
    <r>
      <t>CO</t>
    </r>
    <r>
      <rPr>
        <vertAlign val="subscript"/>
        <sz val="11"/>
        <rFont val="Arial"/>
        <family val="2"/>
      </rPr>
      <t>2</t>
    </r>
    <phoneticPr fontId="1"/>
  </si>
  <si>
    <r>
      <t>O</t>
    </r>
    <r>
      <rPr>
        <vertAlign val="subscript"/>
        <sz val="11"/>
        <rFont val="Arial"/>
        <family val="2"/>
      </rPr>
      <t>2</t>
    </r>
    <phoneticPr fontId="1"/>
  </si>
  <si>
    <r>
      <t>H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O</t>
    </r>
    <phoneticPr fontId="1"/>
  </si>
  <si>
    <t>エンタルピーデータHIMMELBLAU　Basic Principles and Calculations in Chemical Engineering 7 ed p. 1044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</si>
</sst>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0.00_ "/>
    <numFmt numFmtId="178" formatCode="0.0E+00"/>
    <numFmt numFmtId="179" formatCode="#,##0.0000"/>
    <numFmt numFmtId="180" formatCode="0.000E+00"/>
    <numFmt numFmtId="181" formatCode="0.0_ "/>
    <numFmt numFmtId="182" formatCode="#,##0.000"/>
  </numFmts>
  <fonts count="11" x14ac:knownFonts="1"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ｺﾞｼｯｸ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Arial"/>
      <family val="2"/>
    </font>
    <font>
      <vertAlign val="subscript"/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4" fontId="2" fillId="0" borderId="0" xfId="0" applyNumberFormat="1" applyFont="1" applyFill="1" applyBorder="1" applyAlignment="1" applyProtection="1"/>
    <xf numFmtId="0" fontId="2" fillId="0" borderId="0" xfId="0" applyFont="1" applyBorder="1">
      <alignment vertical="center"/>
    </xf>
    <xf numFmtId="0" fontId="2" fillId="0" borderId="0" xfId="1" applyFont="1"/>
    <xf numFmtId="176" fontId="2" fillId="0" borderId="0" xfId="1" applyNumberFormat="1" applyFont="1"/>
    <xf numFmtId="0" fontId="2" fillId="0" borderId="0" xfId="1" applyFont="1" applyFill="1"/>
    <xf numFmtId="0" fontId="2" fillId="0" borderId="1" xfId="1" applyFont="1" applyFill="1" applyBorder="1"/>
    <xf numFmtId="177" fontId="2" fillId="0" borderId="0" xfId="1" applyNumberFormat="1" applyFont="1"/>
    <xf numFmtId="4" fontId="2" fillId="0" borderId="0" xfId="1" applyNumberFormat="1" applyFont="1" applyFill="1" applyBorder="1" applyAlignment="1" applyProtection="1"/>
    <xf numFmtId="179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Border="1"/>
    <xf numFmtId="0" fontId="6" fillId="0" borderId="0" xfId="1" applyFont="1"/>
    <xf numFmtId="0" fontId="2" fillId="0" borderId="0" xfId="1" applyFont="1" applyAlignment="1">
      <alignment wrapText="1"/>
    </xf>
    <xf numFmtId="0" fontId="2" fillId="2" borderId="0" xfId="1" applyFont="1" applyFill="1"/>
    <xf numFmtId="0" fontId="2" fillId="0" borderId="0" xfId="2" applyFont="1">
      <alignment vertical="center"/>
    </xf>
    <xf numFmtId="0" fontId="2" fillId="2" borderId="0" xfId="2" applyFont="1" applyFill="1">
      <alignment vertical="center"/>
    </xf>
    <xf numFmtId="180" fontId="2" fillId="0" borderId="0" xfId="2" applyNumberFormat="1" applyFont="1">
      <alignment vertical="center"/>
    </xf>
    <xf numFmtId="181" fontId="2" fillId="0" borderId="0" xfId="2" applyNumberFormat="1" applyFont="1">
      <alignment vertical="center"/>
    </xf>
    <xf numFmtId="182" fontId="2" fillId="0" borderId="0" xfId="2" applyNumberFormat="1" applyFont="1" applyFill="1" applyBorder="1" applyAlignment="1" applyProtection="1"/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176" fontId="8" fillId="0" borderId="1" xfId="0" applyNumberFormat="1" applyFont="1" applyFill="1" applyBorder="1">
      <alignment vertical="center"/>
    </xf>
    <xf numFmtId="177" fontId="8" fillId="0" borderId="0" xfId="0" applyNumberFormat="1" applyFont="1">
      <alignment vertical="center"/>
    </xf>
    <xf numFmtId="4" fontId="10" fillId="0" borderId="0" xfId="0" applyNumberFormat="1" applyFont="1" applyFill="1" applyBorder="1" applyAlignment="1" applyProtection="1"/>
    <xf numFmtId="178" fontId="10" fillId="0" borderId="0" xfId="0" applyNumberFormat="1" applyFont="1">
      <alignment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Fill="1" applyBorder="1">
      <alignment vertical="center"/>
    </xf>
    <xf numFmtId="177" fontId="2" fillId="0" borderId="0" xfId="0" applyNumberFormat="1" applyFont="1" applyBorder="1">
      <alignment vertical="center"/>
    </xf>
    <xf numFmtId="0" fontId="0" fillId="0" borderId="0" xfId="0" applyBorder="1">
      <alignment vertical="center"/>
    </xf>
  </cellXfs>
  <cellStyles count="3">
    <cellStyle name="標準" xfId="0" builtinId="0"/>
    <cellStyle name="標準 2" xfId="1"/>
    <cellStyle name="標準_ex15_32窒素C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03940867685657"/>
          <c:y val="4.5333613298337697E-2"/>
          <c:w val="0.71875057897174621"/>
          <c:h val="0.74837278367726967"/>
        </c:manualLayout>
      </c:layout>
      <c:scatterChart>
        <c:scatterStyle val="lineMarker"/>
        <c:varyColors val="0"/>
        <c:ser>
          <c:idx val="0"/>
          <c:order val="0"/>
          <c:tx>
            <c:v>空気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523</c:v>
              </c:pt>
              <c:pt idx="2">
                <c:v>726</c:v>
              </c:pt>
              <c:pt idx="3">
                <c:v>784</c:v>
              </c:pt>
              <c:pt idx="4">
                <c:v>3696</c:v>
              </c:pt>
              <c:pt idx="5">
                <c:v>6660</c:v>
              </c:pt>
              <c:pt idx="6">
                <c:v>9673</c:v>
              </c:pt>
              <c:pt idx="7">
                <c:v>12736</c:v>
              </c:pt>
              <c:pt idx="8">
                <c:v>15878</c:v>
              </c:pt>
              <c:pt idx="9">
                <c:v>19116</c:v>
              </c:pt>
              <c:pt idx="10">
                <c:v>22367</c:v>
              </c:pt>
              <c:pt idx="11">
                <c:v>25698</c:v>
              </c:pt>
              <c:pt idx="12">
                <c:v>29078</c:v>
              </c:pt>
              <c:pt idx="13">
                <c:v>32501</c:v>
              </c:pt>
              <c:pt idx="14">
                <c:v>35953</c:v>
              </c:pt>
              <c:pt idx="15">
                <c:v>39463</c:v>
              </c:pt>
              <c:pt idx="16">
                <c:v>48325</c:v>
              </c:pt>
              <c:pt idx="17">
                <c:v>57320</c:v>
              </c:pt>
              <c:pt idx="18">
                <c:v>66441</c:v>
              </c:pt>
              <c:pt idx="19">
                <c:v>75646</c:v>
              </c:pt>
              <c:pt idx="20">
                <c:v>84935</c:v>
              </c:pt>
              <c:pt idx="21">
                <c:v>94265</c:v>
              </c:pt>
              <c:pt idx="22">
                <c:v>113135</c:v>
              </c:pt>
              <c:pt idx="23">
                <c:v>132172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BF7-4BAB-8223-C9A472DBFCEB}"/>
            </c:ext>
          </c:extLst>
        </c:ser>
        <c:ser>
          <c:idx val="1"/>
          <c:order val="1"/>
          <c:tx>
            <c:v>N2</c:v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524</c:v>
              </c:pt>
              <c:pt idx="2">
                <c:v>728</c:v>
              </c:pt>
              <c:pt idx="3">
                <c:v>786</c:v>
              </c:pt>
              <c:pt idx="4">
                <c:v>3695</c:v>
              </c:pt>
              <c:pt idx="5">
                <c:v>6644</c:v>
              </c:pt>
              <c:pt idx="6">
                <c:v>9627</c:v>
              </c:pt>
              <c:pt idx="7">
                <c:v>12652</c:v>
              </c:pt>
              <c:pt idx="8">
                <c:v>15756</c:v>
              </c:pt>
              <c:pt idx="9">
                <c:v>18961</c:v>
              </c:pt>
              <c:pt idx="10">
                <c:v>22171</c:v>
              </c:pt>
              <c:pt idx="11">
                <c:v>25472</c:v>
              </c:pt>
              <c:pt idx="12">
                <c:v>28819</c:v>
              </c:pt>
              <c:pt idx="13">
                <c:v>32216</c:v>
              </c:pt>
              <c:pt idx="14">
                <c:v>35639</c:v>
              </c:pt>
              <c:pt idx="15">
                <c:v>39145</c:v>
              </c:pt>
              <c:pt idx="16">
                <c:v>47940</c:v>
              </c:pt>
              <c:pt idx="17">
                <c:v>56902</c:v>
              </c:pt>
              <c:pt idx="18">
                <c:v>65981</c:v>
              </c:pt>
              <c:pt idx="19">
                <c:v>75060</c:v>
              </c:pt>
              <c:pt idx="20">
                <c:v>84265</c:v>
              </c:pt>
              <c:pt idx="21">
                <c:v>93512</c:v>
              </c:pt>
              <c:pt idx="22">
                <c:v>112131</c:v>
              </c:pt>
              <c:pt idx="23">
                <c:v>130875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BF7-4BAB-8223-C9A472DBFCEB}"/>
            </c:ext>
          </c:extLst>
        </c:ser>
        <c:ser>
          <c:idx val="2"/>
          <c:order val="2"/>
          <c:tx>
            <c:v>O2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527</c:v>
              </c:pt>
              <c:pt idx="2">
                <c:v>732</c:v>
              </c:pt>
              <c:pt idx="3">
                <c:v>790</c:v>
              </c:pt>
              <c:pt idx="4">
                <c:v>3752</c:v>
              </c:pt>
              <c:pt idx="5">
                <c:v>6811</c:v>
              </c:pt>
              <c:pt idx="6">
                <c:v>9970</c:v>
              </c:pt>
              <c:pt idx="7">
                <c:v>13225</c:v>
              </c:pt>
              <c:pt idx="8">
                <c:v>16564</c:v>
              </c:pt>
              <c:pt idx="9">
                <c:v>19970</c:v>
              </c:pt>
              <c:pt idx="10">
                <c:v>23434</c:v>
              </c:pt>
              <c:pt idx="11">
                <c:v>26940</c:v>
              </c:pt>
              <c:pt idx="12">
                <c:v>30492</c:v>
              </c:pt>
              <c:pt idx="13">
                <c:v>34078</c:v>
              </c:pt>
              <c:pt idx="14">
                <c:v>37693</c:v>
              </c:pt>
              <c:pt idx="15">
                <c:v>41337</c:v>
              </c:pt>
              <c:pt idx="16">
                <c:v>50555</c:v>
              </c:pt>
              <c:pt idx="17">
                <c:v>59914</c:v>
              </c:pt>
              <c:pt idx="18">
                <c:v>69454</c:v>
              </c:pt>
              <c:pt idx="19">
                <c:v>79119</c:v>
              </c:pt>
              <c:pt idx="20">
                <c:v>88910</c:v>
              </c:pt>
              <c:pt idx="21">
                <c:v>98826</c:v>
              </c:pt>
              <c:pt idx="22">
                <c:v>119034</c:v>
              </c:pt>
              <c:pt idx="23">
                <c:v>140000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BF7-4BAB-8223-C9A472DBFCEB}"/>
            </c:ext>
          </c:extLst>
        </c:ser>
        <c:ser>
          <c:idx val="3"/>
          <c:order val="3"/>
          <c:tx>
            <c:v>H2O</c:v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603</c:v>
              </c:pt>
              <c:pt idx="2">
                <c:v>837</c:v>
              </c:pt>
              <c:pt idx="3">
                <c:v>905</c:v>
              </c:pt>
              <c:pt idx="4">
                <c:v>4284</c:v>
              </c:pt>
              <c:pt idx="5">
                <c:v>7752</c:v>
              </c:pt>
              <c:pt idx="6">
                <c:v>11326</c:v>
              </c:pt>
              <c:pt idx="7">
                <c:v>15016</c:v>
              </c:pt>
              <c:pt idx="8">
                <c:v>18823</c:v>
              </c:pt>
              <c:pt idx="9">
                <c:v>22760</c:v>
              </c:pt>
              <c:pt idx="10">
                <c:v>26823</c:v>
              </c:pt>
              <c:pt idx="11">
                <c:v>31011</c:v>
              </c:pt>
              <c:pt idx="12">
                <c:v>35312</c:v>
              </c:pt>
              <c:pt idx="13">
                <c:v>39722</c:v>
              </c:pt>
              <c:pt idx="14">
                <c:v>44237</c:v>
              </c:pt>
              <c:pt idx="15">
                <c:v>48848</c:v>
              </c:pt>
              <c:pt idx="16">
                <c:v>60751</c:v>
              </c:pt>
              <c:pt idx="17">
                <c:v>73136</c:v>
              </c:pt>
              <c:pt idx="18">
                <c:v>85855</c:v>
              </c:pt>
              <c:pt idx="19">
                <c:v>98867</c:v>
              </c:pt>
              <c:pt idx="20">
                <c:v>112089</c:v>
              </c:pt>
              <c:pt idx="21">
                <c:v>125520</c:v>
              </c:pt>
              <c:pt idx="22">
                <c:v>152799</c:v>
              </c:pt>
              <c:pt idx="23">
                <c:v>180414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BF7-4BAB-8223-C9A472DBFCEB}"/>
            </c:ext>
          </c:extLst>
        </c:ser>
        <c:ser>
          <c:idx val="4"/>
          <c:order val="4"/>
          <c:tx>
            <c:v>CO2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655</c:v>
              </c:pt>
              <c:pt idx="2">
                <c:v>912</c:v>
              </c:pt>
              <c:pt idx="3">
                <c:v>986</c:v>
              </c:pt>
              <c:pt idx="4">
                <c:v>4903</c:v>
              </c:pt>
              <c:pt idx="5">
                <c:v>9204</c:v>
              </c:pt>
              <c:pt idx="6">
                <c:v>13807</c:v>
              </c:pt>
              <c:pt idx="7">
                <c:v>18656</c:v>
              </c:pt>
              <c:pt idx="8">
                <c:v>23710</c:v>
              </c:pt>
              <c:pt idx="9">
                <c:v>28936</c:v>
              </c:pt>
              <c:pt idx="10">
                <c:v>34308</c:v>
              </c:pt>
              <c:pt idx="11">
                <c:v>39802</c:v>
              </c:pt>
              <c:pt idx="12">
                <c:v>45404</c:v>
              </c:pt>
              <c:pt idx="13">
                <c:v>51090</c:v>
              </c:pt>
              <c:pt idx="14">
                <c:v>56860</c:v>
              </c:pt>
              <c:pt idx="15">
                <c:v>62676</c:v>
              </c:pt>
              <c:pt idx="16">
                <c:v>77445</c:v>
              </c:pt>
              <c:pt idx="17">
                <c:v>92466</c:v>
              </c:pt>
              <c:pt idx="18">
                <c:v>107738</c:v>
              </c:pt>
              <c:pt idx="19">
                <c:v>123176</c:v>
              </c:pt>
              <c:pt idx="20">
                <c:v>138699</c:v>
              </c:pt>
              <c:pt idx="21">
                <c:v>154347</c:v>
              </c:pt>
              <c:pt idx="22">
                <c:v>185895</c:v>
              </c:pt>
              <c:pt idx="23">
                <c:v>217777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BF7-4BAB-8223-C9A472DBFCEB}"/>
            </c:ext>
          </c:extLst>
        </c:ser>
        <c:ser>
          <c:idx val="6"/>
          <c:order val="5"/>
          <c:tx>
            <c:v>H2</c:v>
          </c:tx>
          <c:spPr>
            <a:ln w="6350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Lit>
              <c:formatCode>General</c:formatCode>
              <c:ptCount val="24"/>
              <c:pt idx="0">
                <c:v>0</c:v>
              </c:pt>
              <c:pt idx="1">
                <c:v>18</c:v>
              </c:pt>
              <c:pt idx="2">
                <c:v>25</c:v>
              </c:pt>
              <c:pt idx="3">
                <c:v>27</c:v>
              </c:pt>
              <c:pt idx="4">
                <c:v>127</c:v>
              </c:pt>
              <c:pt idx="5">
                <c:v>227</c:v>
              </c:pt>
              <c:pt idx="6">
                <c:v>327</c:v>
              </c:pt>
              <c:pt idx="7">
                <c:v>427</c:v>
              </c:pt>
              <c:pt idx="8">
                <c:v>527</c:v>
              </c:pt>
              <c:pt idx="9">
                <c:v>627</c:v>
              </c:pt>
              <c:pt idx="10">
                <c:v>727</c:v>
              </c:pt>
              <c:pt idx="11">
                <c:v>827</c:v>
              </c:pt>
              <c:pt idx="12">
                <c:v>927</c:v>
              </c:pt>
              <c:pt idx="13">
                <c:v>1027</c:v>
              </c:pt>
              <c:pt idx="14">
                <c:v>1127</c:v>
              </c:pt>
              <c:pt idx="15">
                <c:v>1227</c:v>
              </c:pt>
              <c:pt idx="16">
                <c:v>1477</c:v>
              </c:pt>
              <c:pt idx="17">
                <c:v>1727</c:v>
              </c:pt>
              <c:pt idx="18">
                <c:v>1977</c:v>
              </c:pt>
              <c:pt idx="19">
                <c:v>2227</c:v>
              </c:pt>
              <c:pt idx="20">
                <c:v>2477</c:v>
              </c:pt>
              <c:pt idx="21">
                <c:v>2727</c:v>
              </c:pt>
              <c:pt idx="22">
                <c:v>3227</c:v>
              </c:pt>
              <c:pt idx="23">
                <c:v>3727</c:v>
              </c:pt>
            </c:num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516</c:v>
              </c:pt>
              <c:pt idx="2">
                <c:v>718</c:v>
              </c:pt>
              <c:pt idx="3">
                <c:v>775.8</c:v>
              </c:pt>
              <c:pt idx="4">
                <c:v>3655</c:v>
              </c:pt>
              <c:pt idx="5">
                <c:v>6589</c:v>
              </c:pt>
              <c:pt idx="6">
                <c:v>9518</c:v>
              </c:pt>
              <c:pt idx="7">
                <c:v>12459</c:v>
              </c:pt>
              <c:pt idx="8">
                <c:v>15413</c:v>
              </c:pt>
              <c:pt idx="9">
                <c:v>18384</c:v>
              </c:pt>
              <c:pt idx="10">
                <c:v>21388</c:v>
              </c:pt>
              <c:pt idx="11">
                <c:v>24426</c:v>
              </c:pt>
              <c:pt idx="12">
                <c:v>27509</c:v>
              </c:pt>
              <c:pt idx="13">
                <c:v>30626</c:v>
              </c:pt>
              <c:pt idx="14">
                <c:v>33789</c:v>
              </c:pt>
              <c:pt idx="15">
                <c:v>36994</c:v>
              </c:pt>
              <c:pt idx="16">
                <c:v>45275</c:v>
              </c:pt>
              <c:pt idx="17">
                <c:v>53680</c:v>
              </c:pt>
              <c:pt idx="18">
                <c:v>62341</c:v>
              </c:pt>
              <c:pt idx="19">
                <c:v>71211</c:v>
              </c:pt>
              <c:pt idx="20">
                <c:v>80290</c:v>
              </c:pt>
              <c:pt idx="21">
                <c:v>89453</c:v>
              </c:pt>
              <c:pt idx="22">
                <c:v>108030</c:v>
              </c:pt>
              <c:pt idx="23">
                <c:v>127528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BF7-4BAB-8223-C9A472DBF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7359"/>
        <c:axId val="1"/>
      </c:scatterChart>
      <c:valAx>
        <c:axId val="464857359"/>
        <c:scaling>
          <c:orientation val="minMax"/>
          <c:max val="300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温度 [℃]</a:t>
                </a:r>
              </a:p>
            </c:rich>
          </c:tx>
          <c:layout>
            <c:manualLayout>
              <c:xMode val="edge"/>
              <c:yMode val="edge"/>
              <c:x val="0.47426509186351706"/>
              <c:y val="0.898326470659057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⊿</a:t>
                </a:r>
                <a:r>
                  <a:rPr lang="en-US" altLang="ja-JP" i="1">
                    <a:latin typeface="Arial" panose="020B0604020202020204" pitchFamily="34" charset="0"/>
                    <a:cs typeface="Arial" panose="020B0604020202020204" pitchFamily="34" charset="0"/>
                  </a:rPr>
                  <a:t>H</a:t>
                </a: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 [J/mol]</a:t>
                </a:r>
                <a:endParaRPr lang="ja-JP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5.177647830785858E-2"/>
              <c:y val="0.31536099271994672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64857359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N2のCp 多項式</a:t>
            </a:r>
          </a:p>
        </c:rich>
      </c:tx>
      <c:layout>
        <c:manualLayout>
          <c:xMode val="edge"/>
          <c:yMode val="edge"/>
          <c:x val="0.42671009771986973"/>
          <c:y val="3.160270880361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84039087947884"/>
          <c:y val="0.11738148984198646"/>
          <c:w val="0.61400651465798051"/>
          <c:h val="0.72009029345372455"/>
        </c:manualLayout>
      </c:layout>
      <c:scatterChart>
        <c:scatterStyle val="smoothMarker"/>
        <c:varyColors val="0"/>
        <c:ser>
          <c:idx val="3"/>
          <c:order val="0"/>
          <c:tx>
            <c:strRef>
              <c:f>N2のCp問題!$A$69</c:f>
              <c:strCache>
                <c:ptCount val="1"/>
                <c:pt idx="0">
                  <c:v>HIMMELBLAU データ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9.5779151384577932E-3"/>
                  <c:y val="-9.0649887725659545E-2"/>
                </c:manualLayout>
              </c:layout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N2のCp問題!$C$71:$C$92</c:f>
              <c:numCache>
                <c:formatCode>General</c:formatCode>
                <c:ptCount val="22"/>
                <c:pt idx="0">
                  <c:v>282.14999999999998</c:v>
                </c:pt>
                <c:pt idx="1">
                  <c:v>294.64999999999998</c:v>
                </c:pt>
                <c:pt idx="2">
                  <c:v>299.14999999999998</c:v>
                </c:pt>
                <c:pt idx="3">
                  <c:v>350.15</c:v>
                </c:pt>
                <c:pt idx="4">
                  <c:v>450.15</c:v>
                </c:pt>
                <c:pt idx="5">
                  <c:v>550.15</c:v>
                </c:pt>
                <c:pt idx="6">
                  <c:v>650.15</c:v>
                </c:pt>
                <c:pt idx="7">
                  <c:v>750.15</c:v>
                </c:pt>
                <c:pt idx="8">
                  <c:v>850.15</c:v>
                </c:pt>
                <c:pt idx="9">
                  <c:v>950.15</c:v>
                </c:pt>
                <c:pt idx="10">
                  <c:v>1050.1500000000001</c:v>
                </c:pt>
                <c:pt idx="11">
                  <c:v>1150.1500000000001</c:v>
                </c:pt>
                <c:pt idx="12">
                  <c:v>1250.1500000000001</c:v>
                </c:pt>
                <c:pt idx="13">
                  <c:v>1350.15</c:v>
                </c:pt>
                <c:pt idx="14">
                  <c:v>1450.15</c:v>
                </c:pt>
                <c:pt idx="15">
                  <c:v>1625.15</c:v>
                </c:pt>
                <c:pt idx="16">
                  <c:v>1875.15</c:v>
                </c:pt>
                <c:pt idx="17">
                  <c:v>2125.15</c:v>
                </c:pt>
                <c:pt idx="18">
                  <c:v>2375.15</c:v>
                </c:pt>
                <c:pt idx="19">
                  <c:v>2625.15</c:v>
                </c:pt>
                <c:pt idx="20">
                  <c:v>2875.15</c:v>
                </c:pt>
                <c:pt idx="21">
                  <c:v>3250.15</c:v>
                </c:pt>
              </c:numCache>
            </c:numRef>
          </c:xVal>
          <c:yVal>
            <c:numRef>
              <c:f>N2のCp問題!$D$71:$D$92</c:f>
              <c:numCache>
                <c:formatCode>General</c:formatCode>
                <c:ptCount val="22"/>
                <c:pt idx="0">
                  <c:v>29.111111111111111</c:v>
                </c:pt>
                <c:pt idx="1">
                  <c:v>29.142857142857142</c:v>
                </c:pt>
                <c:pt idx="2">
                  <c:v>29</c:v>
                </c:pt>
                <c:pt idx="3">
                  <c:v>29.09</c:v>
                </c:pt>
                <c:pt idx="4">
                  <c:v>29.49</c:v>
                </c:pt>
                <c:pt idx="5">
                  <c:v>29.83</c:v>
                </c:pt>
                <c:pt idx="6">
                  <c:v>30.25</c:v>
                </c:pt>
                <c:pt idx="7">
                  <c:v>31.04</c:v>
                </c:pt>
                <c:pt idx="8">
                  <c:v>31.5</c:v>
                </c:pt>
                <c:pt idx="9">
                  <c:v>32.1</c:v>
                </c:pt>
                <c:pt idx="10">
                  <c:v>32.799999999999997</c:v>
                </c:pt>
                <c:pt idx="11">
                  <c:v>33.4</c:v>
                </c:pt>
                <c:pt idx="12">
                  <c:v>33.799999999999997</c:v>
                </c:pt>
                <c:pt idx="13">
                  <c:v>34.229999999999997</c:v>
                </c:pt>
                <c:pt idx="14">
                  <c:v>34.700000000000003</c:v>
                </c:pt>
                <c:pt idx="15">
                  <c:v>35.4</c:v>
                </c:pt>
                <c:pt idx="16">
                  <c:v>36</c:v>
                </c:pt>
                <c:pt idx="17">
                  <c:v>36.299999999999997</c:v>
                </c:pt>
                <c:pt idx="18">
                  <c:v>36.299999999999997</c:v>
                </c:pt>
                <c:pt idx="19">
                  <c:v>36.82</c:v>
                </c:pt>
                <c:pt idx="20">
                  <c:v>36.988</c:v>
                </c:pt>
                <c:pt idx="21">
                  <c:v>37.238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93-4AA2-BC6C-8EA8269EC0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839952"/>
        <c:axId val="1"/>
      </c:scatterChart>
      <c:valAx>
        <c:axId val="179783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[K]</a:t>
                </a:r>
              </a:p>
            </c:rich>
          </c:tx>
          <c:layout>
            <c:manualLayout>
              <c:xMode val="edge"/>
              <c:yMode val="edge"/>
              <c:x val="0.49022801302931596"/>
              <c:y val="0.90067720090293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0"/>
          <c:min val="2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Cp</a:t>
                </a:r>
              </a:p>
            </c:rich>
          </c:tx>
          <c:layout>
            <c:manualLayout>
              <c:xMode val="edge"/>
              <c:yMode val="edge"/>
              <c:x val="0.1254071661237785"/>
              <c:y val="0.45598194130925507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839952"/>
        <c:crosses val="autoZero"/>
        <c:crossBetween val="midCat"/>
        <c:majorUnit val="1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175895765472314"/>
          <c:y val="0.65914221218961622"/>
          <c:w val="0.32736156351791534"/>
          <c:h val="8.35214446952595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56427452271888"/>
          <c:y val="8.4314177145767222E-2"/>
          <c:w val="0.77043421853637117"/>
          <c:h val="0.70274767892819368"/>
        </c:manualLayout>
      </c:layout>
      <c:scatterChart>
        <c:scatterStyle val="lineMarker"/>
        <c:varyColors val="0"/>
        <c:ser>
          <c:idx val="0"/>
          <c:order val="0"/>
          <c:tx>
            <c:v>空気</c:v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Lit>
              <c:formatCode>General</c:formatCode>
              <c:ptCount val="23"/>
              <c:pt idx="0">
                <c:v>9</c:v>
              </c:pt>
              <c:pt idx="1">
                <c:v>21.5</c:v>
              </c:pt>
              <c:pt idx="2">
                <c:v>26</c:v>
              </c:pt>
              <c:pt idx="3">
                <c:v>77</c:v>
              </c:pt>
              <c:pt idx="4">
                <c:v>177</c:v>
              </c:pt>
              <c:pt idx="5">
                <c:v>277</c:v>
              </c:pt>
              <c:pt idx="6">
                <c:v>377</c:v>
              </c:pt>
              <c:pt idx="7">
                <c:v>477</c:v>
              </c:pt>
              <c:pt idx="8">
                <c:v>577</c:v>
              </c:pt>
              <c:pt idx="9">
                <c:v>677</c:v>
              </c:pt>
              <c:pt idx="10">
                <c:v>777</c:v>
              </c:pt>
              <c:pt idx="11">
                <c:v>877</c:v>
              </c:pt>
              <c:pt idx="12">
                <c:v>977</c:v>
              </c:pt>
              <c:pt idx="13">
                <c:v>1077</c:v>
              </c:pt>
              <c:pt idx="14">
                <c:v>1177</c:v>
              </c:pt>
              <c:pt idx="15">
                <c:v>1352</c:v>
              </c:pt>
              <c:pt idx="16">
                <c:v>1602</c:v>
              </c:pt>
              <c:pt idx="17">
                <c:v>1852</c:v>
              </c:pt>
              <c:pt idx="18">
                <c:v>2102</c:v>
              </c:pt>
              <c:pt idx="19">
                <c:v>2352</c:v>
              </c:pt>
              <c:pt idx="20">
                <c:v>2602</c:v>
              </c:pt>
              <c:pt idx="21">
                <c:v>2977</c:v>
              </c:pt>
              <c:pt idx="22">
                <c:v>3477</c:v>
              </c:pt>
            </c:numLit>
          </c:xVal>
          <c:yVal>
            <c:numLit>
              <c:formatCode>General</c:formatCode>
              <c:ptCount val="23"/>
              <c:pt idx="0">
                <c:v>29.055555555555557</c:v>
              </c:pt>
              <c:pt idx="1">
                <c:v>29</c:v>
              </c:pt>
              <c:pt idx="2">
                <c:v>29</c:v>
              </c:pt>
              <c:pt idx="3">
                <c:v>29.12</c:v>
              </c:pt>
              <c:pt idx="4">
                <c:v>29.64</c:v>
              </c:pt>
              <c:pt idx="5">
                <c:v>30.13</c:v>
              </c:pt>
              <c:pt idx="6">
                <c:v>30.63</c:v>
              </c:pt>
              <c:pt idx="7">
                <c:v>31.42</c:v>
              </c:pt>
              <c:pt idx="8">
                <c:v>32.380000000000003</c:v>
              </c:pt>
              <c:pt idx="9">
                <c:v>32.51</c:v>
              </c:pt>
              <c:pt idx="10">
                <c:v>33.31</c:v>
              </c:pt>
              <c:pt idx="11">
                <c:v>33.799999999999997</c:v>
              </c:pt>
              <c:pt idx="12">
                <c:v>34.229999999999997</c:v>
              </c:pt>
              <c:pt idx="13">
                <c:v>34.520000000000003</c:v>
              </c:pt>
              <c:pt idx="14">
                <c:v>35.1</c:v>
              </c:pt>
              <c:pt idx="15">
                <c:v>35.448</c:v>
              </c:pt>
              <c:pt idx="16">
                <c:v>35.979999999999997</c:v>
              </c:pt>
              <c:pt idx="17">
                <c:v>36.484000000000002</c:v>
              </c:pt>
              <c:pt idx="18">
                <c:v>36.82</c:v>
              </c:pt>
              <c:pt idx="19">
                <c:v>37.155999999999999</c:v>
              </c:pt>
              <c:pt idx="20">
                <c:v>37.32</c:v>
              </c:pt>
              <c:pt idx="21">
                <c:v>37.74</c:v>
              </c:pt>
              <c:pt idx="22">
                <c:v>38.073999999999998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7BD-4E81-9C06-E0990EAF6BC5}"/>
            </c:ext>
          </c:extLst>
        </c:ser>
        <c:ser>
          <c:idx val="1"/>
          <c:order val="1"/>
          <c:tx>
            <c:v>N2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23"/>
              <c:pt idx="0">
                <c:v>9</c:v>
              </c:pt>
              <c:pt idx="1">
                <c:v>21.5</c:v>
              </c:pt>
              <c:pt idx="2">
                <c:v>26</c:v>
              </c:pt>
              <c:pt idx="3">
                <c:v>77</c:v>
              </c:pt>
              <c:pt idx="4">
                <c:v>177</c:v>
              </c:pt>
              <c:pt idx="5">
                <c:v>277</c:v>
              </c:pt>
              <c:pt idx="6">
                <c:v>377</c:v>
              </c:pt>
              <c:pt idx="7">
                <c:v>477</c:v>
              </c:pt>
              <c:pt idx="8">
                <c:v>577</c:v>
              </c:pt>
              <c:pt idx="9">
                <c:v>677</c:v>
              </c:pt>
              <c:pt idx="10">
                <c:v>777</c:v>
              </c:pt>
              <c:pt idx="11">
                <c:v>877</c:v>
              </c:pt>
              <c:pt idx="12">
                <c:v>977</c:v>
              </c:pt>
              <c:pt idx="13">
                <c:v>1077</c:v>
              </c:pt>
              <c:pt idx="14">
                <c:v>1177</c:v>
              </c:pt>
              <c:pt idx="15">
                <c:v>1352</c:v>
              </c:pt>
              <c:pt idx="16">
                <c:v>1602</c:v>
              </c:pt>
              <c:pt idx="17">
                <c:v>1852</c:v>
              </c:pt>
              <c:pt idx="18">
                <c:v>2102</c:v>
              </c:pt>
              <c:pt idx="19">
                <c:v>2352</c:v>
              </c:pt>
              <c:pt idx="20">
                <c:v>2602</c:v>
              </c:pt>
              <c:pt idx="21">
                <c:v>2977</c:v>
              </c:pt>
              <c:pt idx="22">
                <c:v>3477</c:v>
              </c:pt>
            </c:numLit>
          </c:xVal>
          <c:yVal>
            <c:numLit>
              <c:formatCode>General</c:formatCode>
              <c:ptCount val="23"/>
              <c:pt idx="0">
                <c:v>29.111111111111111</c:v>
              </c:pt>
              <c:pt idx="1">
                <c:v>29.142857142857142</c:v>
              </c:pt>
              <c:pt idx="2">
                <c:v>29</c:v>
              </c:pt>
              <c:pt idx="3">
                <c:v>29.09</c:v>
              </c:pt>
              <c:pt idx="4">
                <c:v>29.49</c:v>
              </c:pt>
              <c:pt idx="5">
                <c:v>29.83</c:v>
              </c:pt>
              <c:pt idx="6">
                <c:v>30.25</c:v>
              </c:pt>
              <c:pt idx="7">
                <c:v>31.04</c:v>
              </c:pt>
              <c:pt idx="8">
                <c:v>32.049999999999997</c:v>
              </c:pt>
              <c:pt idx="9">
                <c:v>32.1</c:v>
              </c:pt>
              <c:pt idx="10">
                <c:v>33.01</c:v>
              </c:pt>
              <c:pt idx="11">
                <c:v>33.47</c:v>
              </c:pt>
              <c:pt idx="12">
                <c:v>33.97</c:v>
              </c:pt>
              <c:pt idx="13">
                <c:v>34.229999999999997</c:v>
              </c:pt>
              <c:pt idx="14">
                <c:v>35.06</c:v>
              </c:pt>
              <c:pt idx="15">
                <c:v>35.18</c:v>
              </c:pt>
              <c:pt idx="16">
                <c:v>35.847999999999999</c:v>
              </c:pt>
              <c:pt idx="17">
                <c:v>36.316000000000003</c:v>
              </c:pt>
              <c:pt idx="18">
                <c:v>36.316000000000003</c:v>
              </c:pt>
              <c:pt idx="19">
                <c:v>36.82</c:v>
              </c:pt>
              <c:pt idx="20">
                <c:v>36.988</c:v>
              </c:pt>
              <c:pt idx="21">
                <c:v>37.238</c:v>
              </c:pt>
              <c:pt idx="22">
                <c:v>37.488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7BD-4E81-9C06-E0990EAF6BC5}"/>
            </c:ext>
          </c:extLst>
        </c:ser>
        <c:ser>
          <c:idx val="2"/>
          <c:order val="2"/>
          <c:tx>
            <c:v>O2</c:v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3"/>
              <c:pt idx="0">
                <c:v>9</c:v>
              </c:pt>
              <c:pt idx="1">
                <c:v>21.5</c:v>
              </c:pt>
              <c:pt idx="2">
                <c:v>26</c:v>
              </c:pt>
              <c:pt idx="3">
                <c:v>77</c:v>
              </c:pt>
              <c:pt idx="4">
                <c:v>177</c:v>
              </c:pt>
              <c:pt idx="5">
                <c:v>277</c:v>
              </c:pt>
              <c:pt idx="6">
                <c:v>377</c:v>
              </c:pt>
              <c:pt idx="7">
                <c:v>477</c:v>
              </c:pt>
              <c:pt idx="8">
                <c:v>577</c:v>
              </c:pt>
              <c:pt idx="9">
                <c:v>677</c:v>
              </c:pt>
              <c:pt idx="10">
                <c:v>777</c:v>
              </c:pt>
              <c:pt idx="11">
                <c:v>877</c:v>
              </c:pt>
              <c:pt idx="12">
                <c:v>977</c:v>
              </c:pt>
              <c:pt idx="13">
                <c:v>1077</c:v>
              </c:pt>
              <c:pt idx="14">
                <c:v>1177</c:v>
              </c:pt>
              <c:pt idx="15">
                <c:v>1352</c:v>
              </c:pt>
              <c:pt idx="16">
                <c:v>1602</c:v>
              </c:pt>
              <c:pt idx="17">
                <c:v>1852</c:v>
              </c:pt>
              <c:pt idx="18">
                <c:v>2102</c:v>
              </c:pt>
              <c:pt idx="19">
                <c:v>2352</c:v>
              </c:pt>
              <c:pt idx="20">
                <c:v>2602</c:v>
              </c:pt>
              <c:pt idx="21">
                <c:v>2977</c:v>
              </c:pt>
              <c:pt idx="22">
                <c:v>3477</c:v>
              </c:pt>
            </c:numLit>
          </c:xVal>
          <c:yVal>
            <c:numLit>
              <c:formatCode>General</c:formatCode>
              <c:ptCount val="23"/>
              <c:pt idx="0">
                <c:v>29.277777777777779</c:v>
              </c:pt>
              <c:pt idx="1">
                <c:v>29.285714285714285</c:v>
              </c:pt>
              <c:pt idx="2">
                <c:v>29</c:v>
              </c:pt>
              <c:pt idx="3">
                <c:v>29.62</c:v>
              </c:pt>
              <c:pt idx="4">
                <c:v>30.59</c:v>
              </c:pt>
              <c:pt idx="5">
                <c:v>31.59</c:v>
              </c:pt>
              <c:pt idx="6">
                <c:v>32.549999999999997</c:v>
              </c:pt>
              <c:pt idx="7">
                <c:v>33.39</c:v>
              </c:pt>
              <c:pt idx="8">
                <c:v>34.06</c:v>
              </c:pt>
              <c:pt idx="9">
                <c:v>34.64</c:v>
              </c:pt>
              <c:pt idx="10">
                <c:v>35.06</c:v>
              </c:pt>
              <c:pt idx="11">
                <c:v>35.520000000000003</c:v>
              </c:pt>
              <c:pt idx="12">
                <c:v>35.86</c:v>
              </c:pt>
              <c:pt idx="13">
                <c:v>36.15</c:v>
              </c:pt>
              <c:pt idx="14">
                <c:v>36.44</c:v>
              </c:pt>
              <c:pt idx="15">
                <c:v>36.872</c:v>
              </c:pt>
              <c:pt idx="16">
                <c:v>37.436</c:v>
              </c:pt>
              <c:pt idx="17">
                <c:v>38.159999999999997</c:v>
              </c:pt>
              <c:pt idx="18">
                <c:v>38.659999999999997</c:v>
              </c:pt>
              <c:pt idx="19">
                <c:v>39.164000000000001</c:v>
              </c:pt>
              <c:pt idx="20">
                <c:v>39.664000000000001</c:v>
              </c:pt>
              <c:pt idx="21">
                <c:v>40.415999999999997</c:v>
              </c:pt>
              <c:pt idx="22">
                <c:v>41.932000000000002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7BD-4E81-9C06-E0990EAF6BC5}"/>
            </c:ext>
          </c:extLst>
        </c:ser>
        <c:ser>
          <c:idx val="3"/>
          <c:order val="3"/>
          <c:tx>
            <c:v>H2O</c:v>
          </c:tx>
          <c:spPr>
            <a:ln w="190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'燃焼ｶﾞｽCP,H'!$B$68:$B$90</c:f>
              <c:numCache>
                <c:formatCode>General</c:formatCode>
                <c:ptCount val="23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  <c:pt idx="15">
                  <c:v>1352</c:v>
                </c:pt>
                <c:pt idx="16">
                  <c:v>1602</c:v>
                </c:pt>
                <c:pt idx="17">
                  <c:v>1852</c:v>
                </c:pt>
                <c:pt idx="18">
                  <c:v>2102</c:v>
                </c:pt>
                <c:pt idx="19">
                  <c:v>2352</c:v>
                </c:pt>
                <c:pt idx="20">
                  <c:v>2602</c:v>
                </c:pt>
                <c:pt idx="21">
                  <c:v>2977</c:v>
                </c:pt>
                <c:pt idx="22">
                  <c:v>3477</c:v>
                </c:pt>
              </c:numCache>
            </c:numRef>
          </c:xVal>
          <c:yVal>
            <c:numRef>
              <c:f>'燃焼ｶﾞｽCP,H'!$F$68:$F$90</c:f>
              <c:numCache>
                <c:formatCode>General</c:formatCode>
                <c:ptCount val="23"/>
                <c:pt idx="0">
                  <c:v>33.5</c:v>
                </c:pt>
                <c:pt idx="1">
                  <c:v>33.428571428571431</c:v>
                </c:pt>
                <c:pt idx="2">
                  <c:v>33.6</c:v>
                </c:pt>
                <c:pt idx="3">
                  <c:v>33.79</c:v>
                </c:pt>
                <c:pt idx="4">
                  <c:v>34.68</c:v>
                </c:pt>
                <c:pt idx="5">
                  <c:v>35.74</c:v>
                </c:pt>
                <c:pt idx="6">
                  <c:v>36.9</c:v>
                </c:pt>
                <c:pt idx="7">
                  <c:v>38.07</c:v>
                </c:pt>
                <c:pt idx="8">
                  <c:v>39.369999999999997</c:v>
                </c:pt>
                <c:pt idx="9">
                  <c:v>40.630000000000003</c:v>
                </c:pt>
                <c:pt idx="10">
                  <c:v>41.88</c:v>
                </c:pt>
                <c:pt idx="11">
                  <c:v>43.01</c:v>
                </c:pt>
                <c:pt idx="12">
                  <c:v>44.1</c:v>
                </c:pt>
                <c:pt idx="13">
                  <c:v>45.15</c:v>
                </c:pt>
                <c:pt idx="14">
                  <c:v>46.11</c:v>
                </c:pt>
                <c:pt idx="15">
                  <c:v>47.612000000000002</c:v>
                </c:pt>
                <c:pt idx="16">
                  <c:v>49.54</c:v>
                </c:pt>
                <c:pt idx="17">
                  <c:v>50.875999999999998</c:v>
                </c:pt>
                <c:pt idx="18">
                  <c:v>52.048000000000002</c:v>
                </c:pt>
                <c:pt idx="19">
                  <c:v>52.887999999999998</c:v>
                </c:pt>
                <c:pt idx="20">
                  <c:v>53.723999999999997</c:v>
                </c:pt>
                <c:pt idx="21">
                  <c:v>54.558</c:v>
                </c:pt>
                <c:pt idx="22">
                  <c:v>55.23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BD-4E81-9C06-E0990EAF6BC5}"/>
            </c:ext>
          </c:extLst>
        </c:ser>
        <c:ser>
          <c:idx val="4"/>
          <c:order val="4"/>
          <c:tx>
            <c:v>CO2</c:v>
          </c:tx>
          <c:spPr>
            <a:ln w="952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3"/>
              <c:pt idx="0">
                <c:v>9</c:v>
              </c:pt>
              <c:pt idx="1">
                <c:v>21.5</c:v>
              </c:pt>
              <c:pt idx="2">
                <c:v>26</c:v>
              </c:pt>
              <c:pt idx="3">
                <c:v>77</c:v>
              </c:pt>
              <c:pt idx="4">
                <c:v>177</c:v>
              </c:pt>
              <c:pt idx="5">
                <c:v>277</c:v>
              </c:pt>
              <c:pt idx="6">
                <c:v>377</c:v>
              </c:pt>
              <c:pt idx="7">
                <c:v>477</c:v>
              </c:pt>
              <c:pt idx="8">
                <c:v>577</c:v>
              </c:pt>
              <c:pt idx="9">
                <c:v>677</c:v>
              </c:pt>
              <c:pt idx="10">
                <c:v>777</c:v>
              </c:pt>
              <c:pt idx="11">
                <c:v>877</c:v>
              </c:pt>
              <c:pt idx="12">
                <c:v>977</c:v>
              </c:pt>
              <c:pt idx="13">
                <c:v>1077</c:v>
              </c:pt>
              <c:pt idx="14">
                <c:v>1177</c:v>
              </c:pt>
              <c:pt idx="15">
                <c:v>1352</c:v>
              </c:pt>
              <c:pt idx="16">
                <c:v>1602</c:v>
              </c:pt>
              <c:pt idx="17">
                <c:v>1852</c:v>
              </c:pt>
              <c:pt idx="18">
                <c:v>2102</c:v>
              </c:pt>
              <c:pt idx="19">
                <c:v>2352</c:v>
              </c:pt>
              <c:pt idx="20">
                <c:v>2602</c:v>
              </c:pt>
              <c:pt idx="21">
                <c:v>2977</c:v>
              </c:pt>
              <c:pt idx="22">
                <c:v>3477</c:v>
              </c:pt>
            </c:numLit>
          </c:xVal>
          <c:yVal>
            <c:numLit>
              <c:formatCode>General</c:formatCode>
              <c:ptCount val="23"/>
              <c:pt idx="0">
                <c:v>36.388888888888886</c:v>
              </c:pt>
              <c:pt idx="1">
                <c:v>36.714285714285715</c:v>
              </c:pt>
              <c:pt idx="2">
                <c:v>37</c:v>
              </c:pt>
              <c:pt idx="3">
                <c:v>39.17</c:v>
              </c:pt>
              <c:pt idx="4">
                <c:v>43.01</c:v>
              </c:pt>
              <c:pt idx="5">
                <c:v>46.03</c:v>
              </c:pt>
              <c:pt idx="6">
                <c:v>48.49</c:v>
              </c:pt>
              <c:pt idx="7">
                <c:v>50.54</c:v>
              </c:pt>
              <c:pt idx="8">
                <c:v>52.26</c:v>
              </c:pt>
              <c:pt idx="9">
                <c:v>53.72</c:v>
              </c:pt>
              <c:pt idx="10">
                <c:v>54.94</c:v>
              </c:pt>
              <c:pt idx="11">
                <c:v>56.02</c:v>
              </c:pt>
              <c:pt idx="12">
                <c:v>56.86</c:v>
              </c:pt>
              <c:pt idx="13">
                <c:v>57.7</c:v>
              </c:pt>
              <c:pt idx="14">
                <c:v>58.16</c:v>
              </c:pt>
              <c:pt idx="15">
                <c:v>59.076000000000001</c:v>
              </c:pt>
              <c:pt idx="16">
                <c:v>60.084000000000003</c:v>
              </c:pt>
              <c:pt idx="17">
                <c:v>61.088000000000001</c:v>
              </c:pt>
              <c:pt idx="18">
                <c:v>61.752000000000002</c:v>
              </c:pt>
              <c:pt idx="19">
                <c:v>62.091999999999999</c:v>
              </c:pt>
              <c:pt idx="20">
                <c:v>62.591999999999999</c:v>
              </c:pt>
              <c:pt idx="21">
                <c:v>63.095999999999997</c:v>
              </c:pt>
              <c:pt idx="22">
                <c:v>63.764000000000003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7BD-4E81-9C06-E0990EAF6BC5}"/>
            </c:ext>
          </c:extLst>
        </c:ser>
        <c:ser>
          <c:idx val="6"/>
          <c:order val="5"/>
          <c:tx>
            <c:v>H2</c:v>
          </c:tx>
          <c:spPr>
            <a:ln w="9525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Lit>
              <c:formatCode>General</c:formatCode>
              <c:ptCount val="23"/>
              <c:pt idx="0">
                <c:v>9</c:v>
              </c:pt>
              <c:pt idx="1">
                <c:v>21.5</c:v>
              </c:pt>
              <c:pt idx="2">
                <c:v>26</c:v>
              </c:pt>
              <c:pt idx="3">
                <c:v>77</c:v>
              </c:pt>
              <c:pt idx="4">
                <c:v>177</c:v>
              </c:pt>
              <c:pt idx="5">
                <c:v>277</c:v>
              </c:pt>
              <c:pt idx="6">
                <c:v>377</c:v>
              </c:pt>
              <c:pt idx="7">
                <c:v>477</c:v>
              </c:pt>
              <c:pt idx="8">
                <c:v>577</c:v>
              </c:pt>
              <c:pt idx="9">
                <c:v>677</c:v>
              </c:pt>
              <c:pt idx="10">
                <c:v>777</c:v>
              </c:pt>
              <c:pt idx="11">
                <c:v>877</c:v>
              </c:pt>
              <c:pt idx="12">
                <c:v>977</c:v>
              </c:pt>
              <c:pt idx="13">
                <c:v>1077</c:v>
              </c:pt>
              <c:pt idx="14">
                <c:v>1177</c:v>
              </c:pt>
              <c:pt idx="15">
                <c:v>1352</c:v>
              </c:pt>
              <c:pt idx="16">
                <c:v>1602</c:v>
              </c:pt>
              <c:pt idx="17">
                <c:v>1852</c:v>
              </c:pt>
              <c:pt idx="18">
                <c:v>2102</c:v>
              </c:pt>
              <c:pt idx="19">
                <c:v>2352</c:v>
              </c:pt>
              <c:pt idx="20">
                <c:v>2602</c:v>
              </c:pt>
              <c:pt idx="21">
                <c:v>2977</c:v>
              </c:pt>
              <c:pt idx="22">
                <c:v>3477</c:v>
              </c:pt>
            </c:numLit>
          </c:xVal>
          <c:yVal>
            <c:numLit>
              <c:formatCode>General</c:formatCode>
              <c:ptCount val="23"/>
              <c:pt idx="0">
                <c:v>28.666666666666668</c:v>
              </c:pt>
              <c:pt idx="1">
                <c:v>28.857142857142858</c:v>
              </c:pt>
              <c:pt idx="2">
                <c:v>28.899999999999977</c:v>
              </c:pt>
              <c:pt idx="3">
                <c:v>28.791999999999998</c:v>
              </c:pt>
              <c:pt idx="4">
                <c:v>29.34</c:v>
              </c:pt>
              <c:pt idx="5">
                <c:v>29.29</c:v>
              </c:pt>
              <c:pt idx="6">
                <c:v>29.41</c:v>
              </c:pt>
              <c:pt idx="7">
                <c:v>29.54</c:v>
              </c:pt>
              <c:pt idx="8">
                <c:v>29.71</c:v>
              </c:pt>
              <c:pt idx="9">
                <c:v>30.04</c:v>
              </c:pt>
              <c:pt idx="10">
                <c:v>30.38</c:v>
              </c:pt>
              <c:pt idx="11">
                <c:v>30.83</c:v>
              </c:pt>
              <c:pt idx="12">
                <c:v>31.17</c:v>
              </c:pt>
              <c:pt idx="13">
                <c:v>31.63</c:v>
              </c:pt>
              <c:pt idx="14">
                <c:v>32.049999999999997</c:v>
              </c:pt>
              <c:pt idx="15">
                <c:v>33.124000000000002</c:v>
              </c:pt>
              <c:pt idx="16">
                <c:v>33.619999999999997</c:v>
              </c:pt>
              <c:pt idx="17">
                <c:v>34.643999999999998</c:v>
              </c:pt>
              <c:pt idx="18">
                <c:v>35.479999999999997</c:v>
              </c:pt>
              <c:pt idx="19">
                <c:v>36.316000000000003</c:v>
              </c:pt>
              <c:pt idx="20">
                <c:v>36.652000000000001</c:v>
              </c:pt>
              <c:pt idx="21">
                <c:v>37.154000000000003</c:v>
              </c:pt>
              <c:pt idx="22">
                <c:v>38.996000000000002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7BD-4E81-9C06-E0990EAF6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6111"/>
        <c:axId val="1"/>
      </c:scatterChart>
      <c:valAx>
        <c:axId val="464856111"/>
        <c:scaling>
          <c:orientation val="minMax"/>
          <c:max val="3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　</a:t>
                </a:r>
                <a:r>
                  <a:rPr lang="en-US" altLang="ja-JP"/>
                  <a:t>[</a:t>
                </a:r>
                <a:r>
                  <a:rPr lang="ja-JP" altLang="en-US"/>
                  <a:t>℃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246278342996172"/>
              <c:y val="0.876702726699222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500"/>
        <c:minorUnit val="10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 [J/(mol-K)]</a:t>
                </a:r>
                <a:endParaRPr lang="ja-JP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1659985199618811E-2"/>
              <c:y val="0.27728031028762351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64856111"/>
        <c:crosses val="autoZero"/>
        <c:crossBetween val="midCat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CO2</a:t>
            </a:r>
          </a:p>
        </c:rich>
      </c:tx>
      <c:layout>
        <c:manualLayout>
          <c:xMode val="edge"/>
          <c:yMode val="edge"/>
          <c:x val="0.46516387763668271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75409836065574"/>
          <c:y val="0.2"/>
          <c:w val="0.82786885245901642"/>
          <c:h val="0.60344827586206895"/>
        </c:manualLayout>
      </c:layout>
      <c:scatterChart>
        <c:scatterStyle val="lineMarker"/>
        <c:varyColors val="0"/>
        <c:ser>
          <c:idx val="0"/>
          <c:order val="0"/>
          <c:tx>
            <c:v>CO2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8.2048965190826495E-2"/>
                  <c:y val="0.35517241379310349"/>
                </c:manualLayout>
              </c:layout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'燃焼ｶﾞｽCP,H'!$A$70:$A$87</c:f>
              <c:numCache>
                <c:formatCode>General</c:formatCode>
                <c:ptCount val="18"/>
                <c:pt idx="0">
                  <c:v>299</c:v>
                </c:pt>
                <c:pt idx="1">
                  <c:v>350</c:v>
                </c:pt>
                <c:pt idx="2">
                  <c:v>450</c:v>
                </c:pt>
                <c:pt idx="3">
                  <c:v>550</c:v>
                </c:pt>
                <c:pt idx="4">
                  <c:v>650</c:v>
                </c:pt>
                <c:pt idx="5">
                  <c:v>750</c:v>
                </c:pt>
                <c:pt idx="6">
                  <c:v>850</c:v>
                </c:pt>
                <c:pt idx="7">
                  <c:v>950</c:v>
                </c:pt>
                <c:pt idx="8">
                  <c:v>1050</c:v>
                </c:pt>
                <c:pt idx="9">
                  <c:v>1150</c:v>
                </c:pt>
                <c:pt idx="10">
                  <c:v>1250</c:v>
                </c:pt>
                <c:pt idx="11">
                  <c:v>1350</c:v>
                </c:pt>
                <c:pt idx="12">
                  <c:v>1450</c:v>
                </c:pt>
                <c:pt idx="13">
                  <c:v>1625</c:v>
                </c:pt>
                <c:pt idx="14">
                  <c:v>1875</c:v>
                </c:pt>
                <c:pt idx="15">
                  <c:v>2125</c:v>
                </c:pt>
                <c:pt idx="16">
                  <c:v>2375</c:v>
                </c:pt>
                <c:pt idx="17">
                  <c:v>2625</c:v>
                </c:pt>
              </c:numCache>
            </c:numRef>
          </c:xVal>
          <c:yVal>
            <c:numRef>
              <c:f>'燃焼ｶﾞｽCP,H'!$G$70:$G$87</c:f>
              <c:numCache>
                <c:formatCode>General</c:formatCode>
                <c:ptCount val="18"/>
                <c:pt idx="0">
                  <c:v>37</c:v>
                </c:pt>
                <c:pt idx="1">
                  <c:v>39.17</c:v>
                </c:pt>
                <c:pt idx="2">
                  <c:v>43.01</c:v>
                </c:pt>
                <c:pt idx="3">
                  <c:v>46.03</c:v>
                </c:pt>
                <c:pt idx="4">
                  <c:v>48.49</c:v>
                </c:pt>
                <c:pt idx="5">
                  <c:v>50.54</c:v>
                </c:pt>
                <c:pt idx="6">
                  <c:v>52.26</c:v>
                </c:pt>
                <c:pt idx="7">
                  <c:v>53.72</c:v>
                </c:pt>
                <c:pt idx="8">
                  <c:v>54.94</c:v>
                </c:pt>
                <c:pt idx="9">
                  <c:v>56.02</c:v>
                </c:pt>
                <c:pt idx="10">
                  <c:v>56.86</c:v>
                </c:pt>
                <c:pt idx="11">
                  <c:v>57.7</c:v>
                </c:pt>
                <c:pt idx="12">
                  <c:v>58.16</c:v>
                </c:pt>
                <c:pt idx="13">
                  <c:v>59.076000000000001</c:v>
                </c:pt>
                <c:pt idx="14">
                  <c:v>60.084000000000003</c:v>
                </c:pt>
                <c:pt idx="15">
                  <c:v>61.088000000000001</c:v>
                </c:pt>
                <c:pt idx="16">
                  <c:v>61.752000000000002</c:v>
                </c:pt>
                <c:pt idx="17">
                  <c:v>62.091999999999999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0-40B0-9193-104DC71F5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4447"/>
        <c:axId val="1"/>
      </c:scatterChart>
      <c:valAx>
        <c:axId val="464854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[K]</a:t>
                </a:r>
              </a:p>
            </c:rich>
          </c:tx>
          <c:layout>
            <c:manualLayout>
              <c:xMode val="edge"/>
              <c:yMode val="edge"/>
              <c:x val="0.50000010114342652"/>
              <c:y val="0.886206896551724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Cp</a:t>
                </a:r>
              </a:p>
            </c:rich>
          </c:tx>
          <c:layout>
            <c:manualLayout>
              <c:xMode val="edge"/>
              <c:yMode val="edge"/>
              <c:x val="3.2786855400300394E-2"/>
              <c:y val="0.47241379310344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54447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H2O</a:t>
            </a:r>
          </a:p>
        </c:rich>
      </c:tx>
      <c:layout>
        <c:manualLayout>
          <c:xMode val="edge"/>
          <c:yMode val="edge"/>
          <c:x val="0.46721311475409838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065573770491802E-2"/>
          <c:y val="0.18965517241379309"/>
          <c:w val="0.86680327868852458"/>
          <c:h val="0.617241379310344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-6.2793554494212811E-2"/>
                  <c:y val="0.29472929676893833"/>
                </c:manualLayout>
              </c:layout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'燃焼ｶﾞｽCP,H'!$A$71:$A$86</c:f>
              <c:numCache>
                <c:formatCode>General</c:formatCode>
                <c:ptCount val="16"/>
                <c:pt idx="0">
                  <c:v>350</c:v>
                </c:pt>
                <c:pt idx="1">
                  <c:v>450</c:v>
                </c:pt>
                <c:pt idx="2">
                  <c:v>550</c:v>
                </c:pt>
                <c:pt idx="3">
                  <c:v>650</c:v>
                </c:pt>
                <c:pt idx="4">
                  <c:v>750</c:v>
                </c:pt>
                <c:pt idx="5">
                  <c:v>850</c:v>
                </c:pt>
                <c:pt idx="6">
                  <c:v>950</c:v>
                </c:pt>
                <c:pt idx="7">
                  <c:v>1050</c:v>
                </c:pt>
                <c:pt idx="8">
                  <c:v>1150</c:v>
                </c:pt>
                <c:pt idx="9">
                  <c:v>1250</c:v>
                </c:pt>
                <c:pt idx="10">
                  <c:v>1350</c:v>
                </c:pt>
                <c:pt idx="11">
                  <c:v>1450</c:v>
                </c:pt>
                <c:pt idx="12">
                  <c:v>1625</c:v>
                </c:pt>
                <c:pt idx="13">
                  <c:v>1875</c:v>
                </c:pt>
                <c:pt idx="14">
                  <c:v>2125</c:v>
                </c:pt>
                <c:pt idx="15">
                  <c:v>2375</c:v>
                </c:pt>
              </c:numCache>
            </c:numRef>
          </c:xVal>
          <c:yVal>
            <c:numRef>
              <c:f>'燃焼ｶﾞｽCP,H'!$F$71:$F$86</c:f>
              <c:numCache>
                <c:formatCode>General</c:formatCode>
                <c:ptCount val="16"/>
                <c:pt idx="0">
                  <c:v>33.79</c:v>
                </c:pt>
                <c:pt idx="1">
                  <c:v>34.68</c:v>
                </c:pt>
                <c:pt idx="2">
                  <c:v>35.74</c:v>
                </c:pt>
                <c:pt idx="3">
                  <c:v>36.9</c:v>
                </c:pt>
                <c:pt idx="4">
                  <c:v>38.07</c:v>
                </c:pt>
                <c:pt idx="5">
                  <c:v>39.369999999999997</c:v>
                </c:pt>
                <c:pt idx="6">
                  <c:v>40.630000000000003</c:v>
                </c:pt>
                <c:pt idx="7">
                  <c:v>41.88</c:v>
                </c:pt>
                <c:pt idx="8">
                  <c:v>43.01</c:v>
                </c:pt>
                <c:pt idx="9">
                  <c:v>44.1</c:v>
                </c:pt>
                <c:pt idx="10">
                  <c:v>45.15</c:v>
                </c:pt>
                <c:pt idx="11">
                  <c:v>46.11</c:v>
                </c:pt>
                <c:pt idx="12">
                  <c:v>47.612000000000002</c:v>
                </c:pt>
                <c:pt idx="13">
                  <c:v>49.54</c:v>
                </c:pt>
                <c:pt idx="14">
                  <c:v>50.875999999999998</c:v>
                </c:pt>
                <c:pt idx="15">
                  <c:v>52.048000000000002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5C-4180-A59C-6B8059378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96175"/>
        <c:axId val="1"/>
      </c:scatterChart>
      <c:valAx>
        <c:axId val="5987961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[K]</a:t>
                </a:r>
              </a:p>
            </c:rich>
          </c:tx>
          <c:layout>
            <c:manualLayout>
              <c:xMode val="edge"/>
              <c:yMode val="edge"/>
              <c:x val="0.48975409836065575"/>
              <c:y val="0.88965517241379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8796175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N2</a:t>
            </a:r>
          </a:p>
        </c:rich>
      </c:tx>
      <c:layout>
        <c:manualLayout>
          <c:xMode val="edge"/>
          <c:yMode val="edge"/>
          <c:x val="0.47745907484107841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3278688524589"/>
          <c:y val="0.13861430813708017"/>
          <c:w val="0.69467213114754101"/>
          <c:h val="0.66006813398609598"/>
        </c:manualLayout>
      </c:layout>
      <c:scatterChart>
        <c:scatterStyle val="lineMarker"/>
        <c:varyColors val="0"/>
        <c:ser>
          <c:idx val="0"/>
          <c:order val="0"/>
          <c:tx>
            <c:v>N2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5.8160578288369735E-2"/>
                  <c:y val="0.34653595569771733"/>
                </c:manualLayout>
              </c:layout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'燃焼ｶﾞｽCP,H'!$A$70:$A$88</c:f>
              <c:numCache>
                <c:formatCode>General</c:formatCode>
                <c:ptCount val="19"/>
                <c:pt idx="0">
                  <c:v>299</c:v>
                </c:pt>
                <c:pt idx="1">
                  <c:v>350</c:v>
                </c:pt>
                <c:pt idx="2">
                  <c:v>450</c:v>
                </c:pt>
                <c:pt idx="3">
                  <c:v>550</c:v>
                </c:pt>
                <c:pt idx="4">
                  <c:v>650</c:v>
                </c:pt>
                <c:pt idx="5">
                  <c:v>750</c:v>
                </c:pt>
                <c:pt idx="6">
                  <c:v>850</c:v>
                </c:pt>
                <c:pt idx="7">
                  <c:v>950</c:v>
                </c:pt>
                <c:pt idx="8">
                  <c:v>1050</c:v>
                </c:pt>
                <c:pt idx="9">
                  <c:v>1150</c:v>
                </c:pt>
                <c:pt idx="10">
                  <c:v>1250</c:v>
                </c:pt>
                <c:pt idx="11">
                  <c:v>1350</c:v>
                </c:pt>
                <c:pt idx="12">
                  <c:v>1450</c:v>
                </c:pt>
                <c:pt idx="13">
                  <c:v>1625</c:v>
                </c:pt>
                <c:pt idx="14">
                  <c:v>1875</c:v>
                </c:pt>
                <c:pt idx="15">
                  <c:v>2125</c:v>
                </c:pt>
                <c:pt idx="16">
                  <c:v>2375</c:v>
                </c:pt>
                <c:pt idx="17">
                  <c:v>2625</c:v>
                </c:pt>
                <c:pt idx="18">
                  <c:v>2875</c:v>
                </c:pt>
              </c:numCache>
            </c:numRef>
          </c:xVal>
          <c:yVal>
            <c:numRef>
              <c:f>'燃焼ｶﾞｽCP,H'!$D$70:$D$88</c:f>
              <c:numCache>
                <c:formatCode>General</c:formatCode>
                <c:ptCount val="19"/>
                <c:pt idx="0">
                  <c:v>29</c:v>
                </c:pt>
                <c:pt idx="1">
                  <c:v>29.09</c:v>
                </c:pt>
                <c:pt idx="2">
                  <c:v>29.49</c:v>
                </c:pt>
                <c:pt idx="3">
                  <c:v>29.83</c:v>
                </c:pt>
                <c:pt idx="4">
                  <c:v>30.25</c:v>
                </c:pt>
                <c:pt idx="5">
                  <c:v>31.04</c:v>
                </c:pt>
                <c:pt idx="6">
                  <c:v>31.7</c:v>
                </c:pt>
                <c:pt idx="7">
                  <c:v>32.1</c:v>
                </c:pt>
                <c:pt idx="8">
                  <c:v>33.01</c:v>
                </c:pt>
                <c:pt idx="9">
                  <c:v>33.47</c:v>
                </c:pt>
                <c:pt idx="10">
                  <c:v>33.97</c:v>
                </c:pt>
                <c:pt idx="11">
                  <c:v>34.229999999999997</c:v>
                </c:pt>
                <c:pt idx="12">
                  <c:v>34.6</c:v>
                </c:pt>
                <c:pt idx="13">
                  <c:v>35.18</c:v>
                </c:pt>
                <c:pt idx="14">
                  <c:v>35.847999999999999</c:v>
                </c:pt>
                <c:pt idx="15">
                  <c:v>36.316000000000003</c:v>
                </c:pt>
                <c:pt idx="16">
                  <c:v>36.316000000000003</c:v>
                </c:pt>
                <c:pt idx="17">
                  <c:v>36.82</c:v>
                </c:pt>
                <c:pt idx="18">
                  <c:v>36.988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95-4EC8-B827-A06741DC3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97007"/>
        <c:axId val="1"/>
      </c:scatterChart>
      <c:valAx>
        <c:axId val="598797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[K]</a:t>
                </a:r>
              </a:p>
            </c:rich>
          </c:tx>
          <c:layout>
            <c:manualLayout>
              <c:xMode val="edge"/>
              <c:yMode val="edge"/>
              <c:x val="0.48565573811944029"/>
              <c:y val="0.877890560709614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8797007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37699695052567"/>
          <c:y val="0.47524891071784342"/>
          <c:w val="0.18442613748425951"/>
          <c:h val="0.10891123758045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/>
              <a:t>O2</a:t>
            </a:r>
          </a:p>
        </c:rich>
      </c:tx>
      <c:layout>
        <c:manualLayout>
          <c:xMode val="edge"/>
          <c:yMode val="edge"/>
          <c:x val="0.47745901639344263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7868852459017"/>
          <c:y val="0.1485153301468716"/>
          <c:w val="0.69262295081967218"/>
          <c:h val="0.66666881532595701"/>
        </c:manualLayout>
      </c:layout>
      <c:scatterChart>
        <c:scatterStyle val="lineMarker"/>
        <c:varyColors val="0"/>
        <c:ser>
          <c:idx val="0"/>
          <c:order val="0"/>
          <c:tx>
            <c:v>O2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3"/>
            <c:dispRSqr val="0"/>
            <c:dispEq val="1"/>
            <c:trendlineLbl>
              <c:layout>
                <c:manualLayout>
                  <c:x val="8.7684264876726481E-2"/>
                  <c:y val="0.23781053931862087"/>
                </c:manualLayout>
              </c:layout>
              <c:numFmt formatCode="0.000E+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</c:trendlineLbl>
          </c:trendline>
          <c:xVal>
            <c:numRef>
              <c:f>'燃焼ｶﾞｽCP,H'!$A$70:$A$87</c:f>
              <c:numCache>
                <c:formatCode>General</c:formatCode>
                <c:ptCount val="18"/>
                <c:pt idx="0">
                  <c:v>299</c:v>
                </c:pt>
                <c:pt idx="1">
                  <c:v>350</c:v>
                </c:pt>
                <c:pt idx="2">
                  <c:v>450</c:v>
                </c:pt>
                <c:pt idx="3">
                  <c:v>550</c:v>
                </c:pt>
                <c:pt idx="4">
                  <c:v>650</c:v>
                </c:pt>
                <c:pt idx="5">
                  <c:v>750</c:v>
                </c:pt>
                <c:pt idx="6">
                  <c:v>850</c:v>
                </c:pt>
                <c:pt idx="7">
                  <c:v>950</c:v>
                </c:pt>
                <c:pt idx="8">
                  <c:v>1050</c:v>
                </c:pt>
                <c:pt idx="9">
                  <c:v>1150</c:v>
                </c:pt>
                <c:pt idx="10">
                  <c:v>1250</c:v>
                </c:pt>
                <c:pt idx="11">
                  <c:v>1350</c:v>
                </c:pt>
                <c:pt idx="12">
                  <c:v>1450</c:v>
                </c:pt>
                <c:pt idx="13">
                  <c:v>1625</c:v>
                </c:pt>
                <c:pt idx="14">
                  <c:v>1875</c:v>
                </c:pt>
                <c:pt idx="15">
                  <c:v>2125</c:v>
                </c:pt>
                <c:pt idx="16">
                  <c:v>2375</c:v>
                </c:pt>
                <c:pt idx="17">
                  <c:v>2625</c:v>
                </c:pt>
              </c:numCache>
            </c:numRef>
          </c:xVal>
          <c:yVal>
            <c:numRef>
              <c:f>'燃焼ｶﾞｽCP,H'!$E$70:$E$87</c:f>
              <c:numCache>
                <c:formatCode>General</c:formatCode>
                <c:ptCount val="18"/>
                <c:pt idx="0">
                  <c:v>29</c:v>
                </c:pt>
                <c:pt idx="1">
                  <c:v>29.62</c:v>
                </c:pt>
                <c:pt idx="2">
                  <c:v>30.59</c:v>
                </c:pt>
                <c:pt idx="3">
                  <c:v>31.59</c:v>
                </c:pt>
                <c:pt idx="4">
                  <c:v>32.549999999999997</c:v>
                </c:pt>
                <c:pt idx="5">
                  <c:v>33.39</c:v>
                </c:pt>
                <c:pt idx="6">
                  <c:v>34.06</c:v>
                </c:pt>
                <c:pt idx="7">
                  <c:v>34.64</c:v>
                </c:pt>
                <c:pt idx="8">
                  <c:v>35.06</c:v>
                </c:pt>
                <c:pt idx="9">
                  <c:v>35.520000000000003</c:v>
                </c:pt>
                <c:pt idx="10">
                  <c:v>35.86</c:v>
                </c:pt>
                <c:pt idx="11">
                  <c:v>36.15</c:v>
                </c:pt>
                <c:pt idx="12">
                  <c:v>36.44</c:v>
                </c:pt>
                <c:pt idx="13">
                  <c:v>36.872</c:v>
                </c:pt>
                <c:pt idx="14">
                  <c:v>37.436</c:v>
                </c:pt>
                <c:pt idx="15">
                  <c:v>38.159999999999997</c:v>
                </c:pt>
                <c:pt idx="16">
                  <c:v>38.659999999999997</c:v>
                </c:pt>
                <c:pt idx="17">
                  <c:v>39.164000000000001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4C-447D-867B-2507CF808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799087"/>
        <c:axId val="1"/>
      </c:scatterChart>
      <c:valAx>
        <c:axId val="5987990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[K]</a:t>
                </a:r>
              </a:p>
            </c:rich>
          </c:tx>
          <c:layout>
            <c:manualLayout>
              <c:xMode val="edge"/>
              <c:yMode val="edge"/>
              <c:x val="0.49590163934426229"/>
              <c:y val="0.89439221087463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98799087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19393409157188"/>
          <c:y val="5.2662289617358658E-2"/>
          <c:w val="0.74080460775736356"/>
          <c:h val="0.756745733886068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'燃焼ｶﾞｽCP,H'!$K$21</c:f>
              <c:strCache>
                <c:ptCount val="1"/>
                <c:pt idx="0">
                  <c:v>アルゴン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'燃焼ｶﾞｽCP,H'!$A$22:$A$27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xVal>
          <c:yVal>
            <c:numRef>
              <c:f>'燃焼ｶﾞｽCP,H'!$K$22:$K$27</c:f>
              <c:numCache>
                <c:formatCode>0_ </c:formatCode>
                <c:ptCount val="6"/>
                <c:pt idx="0">
                  <c:v>20.8</c:v>
                </c:pt>
                <c:pt idx="1">
                  <c:v>20.8</c:v>
                </c:pt>
                <c:pt idx="2">
                  <c:v>20.8</c:v>
                </c:pt>
                <c:pt idx="3">
                  <c:v>20.8</c:v>
                </c:pt>
                <c:pt idx="4">
                  <c:v>20.8</c:v>
                </c:pt>
                <c:pt idx="5">
                  <c:v>20.8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33-467A-97E9-C17E8C526624}"/>
            </c:ext>
          </c:extLst>
        </c:ser>
        <c:ser>
          <c:idx val="1"/>
          <c:order val="1"/>
          <c:tx>
            <c:strRef>
              <c:f>'燃焼ｶﾞｽCP,H'!$J$21</c:f>
              <c:strCache>
                <c:ptCount val="1"/>
                <c:pt idx="0">
                  <c:v>アンモニア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'燃焼ｶﾞｽCP,H'!$A$22:$A$27</c:f>
              <c:numCache>
                <c:formatCode>General</c:formatCode>
                <c:ptCount val="6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</c:numCache>
            </c:numRef>
          </c:xVal>
          <c:yVal>
            <c:numRef>
              <c:f>'燃焼ｶﾞｽCP,H'!$J$22:$J$27</c:f>
              <c:numCache>
                <c:formatCode>General</c:formatCode>
                <c:ptCount val="6"/>
                <c:pt idx="0">
                  <c:v>34.9</c:v>
                </c:pt>
                <c:pt idx="1">
                  <c:v>41.38</c:v>
                </c:pt>
                <c:pt idx="2">
                  <c:v>47.92</c:v>
                </c:pt>
                <c:pt idx="3">
                  <c:v>53.99</c:v>
                </c:pt>
                <c:pt idx="4">
                  <c:v>59.02</c:v>
                </c:pt>
                <c:pt idx="5">
                  <c:v>62.44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33-467A-97E9-C17E8C526624}"/>
            </c:ext>
          </c:extLst>
        </c:ser>
        <c:ser>
          <c:idx val="2"/>
          <c:order val="2"/>
          <c:tx>
            <c:strRef>
              <c:f>'燃焼ｶﾞｽCP,H'!$J$66</c:f>
              <c:strCache>
                <c:ptCount val="1"/>
                <c:pt idx="0">
                  <c:v>メタンCH4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'燃焼ｶﾞｽCP,H'!$P$68:$P$82</c:f>
              <c:numCache>
                <c:formatCode>General</c:formatCode>
                <c:ptCount val="15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</c:numCache>
            </c:numRef>
          </c:xVal>
          <c:yVal>
            <c:numRef>
              <c:f>'燃焼ｶﾞｽCP,H'!$K$68:$K$82</c:f>
              <c:numCache>
                <c:formatCode>General</c:formatCode>
                <c:ptCount val="15"/>
                <c:pt idx="0">
                  <c:v>35</c:v>
                </c:pt>
                <c:pt idx="1">
                  <c:v>35.571428571428569</c:v>
                </c:pt>
                <c:pt idx="2">
                  <c:v>35.5</c:v>
                </c:pt>
                <c:pt idx="3">
                  <c:v>37.9</c:v>
                </c:pt>
                <c:pt idx="4">
                  <c:v>43.6</c:v>
                </c:pt>
                <c:pt idx="5">
                  <c:v>49.54</c:v>
                </c:pt>
                <c:pt idx="6">
                  <c:v>55.3</c:v>
                </c:pt>
                <c:pt idx="7">
                  <c:v>60.68</c:v>
                </c:pt>
                <c:pt idx="8">
                  <c:v>65.52</c:v>
                </c:pt>
                <c:pt idx="9">
                  <c:v>70</c:v>
                </c:pt>
                <c:pt idx="10">
                  <c:v>73.63</c:v>
                </c:pt>
                <c:pt idx="11">
                  <c:v>77.41</c:v>
                </c:pt>
                <c:pt idx="12">
                  <c:v>80.77</c:v>
                </c:pt>
                <c:pt idx="13">
                  <c:v>83.24</c:v>
                </c:pt>
                <c:pt idx="14">
                  <c:v>85.35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433-467A-97E9-C17E8C526624}"/>
            </c:ext>
          </c:extLst>
        </c:ser>
        <c:ser>
          <c:idx val="3"/>
          <c:order val="3"/>
          <c:tx>
            <c:strRef>
              <c:f>'燃焼ｶﾞｽCP,H'!$L$66</c:f>
              <c:strCache>
                <c:ptCount val="1"/>
                <c:pt idx="0">
                  <c:v>プロパン</c:v>
                </c:pt>
              </c:strCache>
            </c:strRef>
          </c:tx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'燃焼ｶﾞｽCP,H'!$P$68:$P$82</c:f>
              <c:numCache>
                <c:formatCode>General</c:formatCode>
                <c:ptCount val="15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</c:numCache>
            </c:numRef>
          </c:xVal>
          <c:yVal>
            <c:numRef>
              <c:f>'燃焼ｶﾞｽCP,H'!$M$68:$M$82</c:f>
              <c:numCache>
                <c:formatCode>General</c:formatCode>
                <c:ptCount val="15"/>
                <c:pt idx="0">
                  <c:v>70.222222222222229</c:v>
                </c:pt>
                <c:pt idx="1">
                  <c:v>72.428571428571431</c:v>
                </c:pt>
                <c:pt idx="2">
                  <c:v>74</c:v>
                </c:pt>
                <c:pt idx="3">
                  <c:v>83.73</c:v>
                </c:pt>
                <c:pt idx="4">
                  <c:v>103.93</c:v>
                </c:pt>
                <c:pt idx="5">
                  <c:v>120.92</c:v>
                </c:pt>
                <c:pt idx="6">
                  <c:v>136.4</c:v>
                </c:pt>
                <c:pt idx="7">
                  <c:v>149.19999999999999</c:v>
                </c:pt>
                <c:pt idx="8">
                  <c:v>160.66999999999999</c:v>
                </c:pt>
                <c:pt idx="9">
                  <c:v>170.28</c:v>
                </c:pt>
                <c:pt idx="10">
                  <c:v>179.08</c:v>
                </c:pt>
                <c:pt idx="11">
                  <c:v>187.02</c:v>
                </c:pt>
                <c:pt idx="12">
                  <c:v>192.89</c:v>
                </c:pt>
                <c:pt idx="13">
                  <c:v>198.74</c:v>
                </c:pt>
                <c:pt idx="14">
                  <c:v>203.76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433-467A-97E9-C17E8C526624}"/>
            </c:ext>
          </c:extLst>
        </c:ser>
        <c:ser>
          <c:idx val="4"/>
          <c:order val="4"/>
          <c:tx>
            <c:strRef>
              <c:f>'燃焼ｶﾞｽCP,H'!$N$66</c:f>
              <c:strCache>
                <c:ptCount val="1"/>
                <c:pt idx="0">
                  <c:v>ベンゼン</c:v>
                </c:pt>
              </c:strCache>
            </c:strRef>
          </c:tx>
          <c:spPr>
            <a:ln w="158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'燃焼ｶﾞｽCP,H'!$P$68:$P$82</c:f>
              <c:numCache>
                <c:formatCode>General</c:formatCode>
                <c:ptCount val="15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</c:numCache>
            </c:numRef>
          </c:xVal>
          <c:yVal>
            <c:numRef>
              <c:f>'燃焼ｶﾞｽCP,H'!$O$68:$O$82</c:f>
              <c:numCache>
                <c:formatCode>General</c:formatCode>
                <c:ptCount val="15"/>
                <c:pt idx="0">
                  <c:v>76.722222222222229</c:v>
                </c:pt>
                <c:pt idx="1">
                  <c:v>80.571428571428569</c:v>
                </c:pt>
                <c:pt idx="2">
                  <c:v>82</c:v>
                </c:pt>
                <c:pt idx="3">
                  <c:v>97.69</c:v>
                </c:pt>
                <c:pt idx="4">
                  <c:v>124.94</c:v>
                </c:pt>
                <c:pt idx="5">
                  <c:v>147.78</c:v>
                </c:pt>
                <c:pt idx="6">
                  <c:v>166.9</c:v>
                </c:pt>
                <c:pt idx="7">
                  <c:v>181.75</c:v>
                </c:pt>
                <c:pt idx="8">
                  <c:v>194.56</c:v>
                </c:pt>
                <c:pt idx="9">
                  <c:v>205.01</c:v>
                </c:pt>
                <c:pt idx="10">
                  <c:v>214.22</c:v>
                </c:pt>
                <c:pt idx="11">
                  <c:v>222.17</c:v>
                </c:pt>
                <c:pt idx="12">
                  <c:v>228.45</c:v>
                </c:pt>
                <c:pt idx="13">
                  <c:v>233.88</c:v>
                </c:pt>
                <c:pt idx="14">
                  <c:v>239.33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33-467A-97E9-C17E8C526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8801999"/>
        <c:axId val="1"/>
      </c:scatterChart>
      <c:valAx>
        <c:axId val="598801999"/>
        <c:scaling>
          <c:orientation val="minMax"/>
          <c:max val="12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　</a:t>
                </a:r>
                <a:r>
                  <a:rPr lang="en-US" altLang="ja-JP"/>
                  <a:t>[</a:t>
                </a:r>
                <a:r>
                  <a:rPr lang="ja-JP" altLang="en-US"/>
                  <a:t>℃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2462787984835226"/>
              <c:y val="0.90162500715447946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200"/>
        <c:minorUnit val="100"/>
      </c:valAx>
      <c:valAx>
        <c:axId val="1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 [J/(mol-K)]</a:t>
                </a:r>
                <a:endParaRPr lang="ja-JP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9002624671916012E-3"/>
              <c:y val="0.26541074889003363"/>
            </c:manualLayout>
          </c:layout>
          <c:overlay val="0"/>
        </c:title>
        <c:numFmt formatCode="0_ 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598801999"/>
        <c:crosses val="autoZero"/>
        <c:crossBetween val="midCat"/>
        <c:minorUnit val="10"/>
      </c:valAx>
      <c:spPr>
        <a:noFill/>
        <a:ln w="190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5385068322376"/>
          <c:y val="3.9067340563527619E-2"/>
          <c:w val="0.78619735567602234"/>
          <c:h val="0.77837842020239811"/>
        </c:manualLayout>
      </c:layout>
      <c:scatterChart>
        <c:scatterStyle val="lineMarker"/>
        <c:varyColors val="0"/>
        <c:ser>
          <c:idx val="1"/>
          <c:order val="0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'燃焼ｶﾞｽCP,H'!$B$70:$B$89</c:f>
              <c:numCache>
                <c:formatCode>General</c:formatCode>
                <c:ptCount val="20"/>
                <c:pt idx="0">
                  <c:v>26</c:v>
                </c:pt>
                <c:pt idx="1">
                  <c:v>77</c:v>
                </c:pt>
                <c:pt idx="2">
                  <c:v>177</c:v>
                </c:pt>
                <c:pt idx="3">
                  <c:v>277</c:v>
                </c:pt>
                <c:pt idx="4">
                  <c:v>377</c:v>
                </c:pt>
                <c:pt idx="5">
                  <c:v>477</c:v>
                </c:pt>
                <c:pt idx="6">
                  <c:v>577</c:v>
                </c:pt>
                <c:pt idx="7">
                  <c:v>677</c:v>
                </c:pt>
                <c:pt idx="8">
                  <c:v>777</c:v>
                </c:pt>
                <c:pt idx="9">
                  <c:v>877</c:v>
                </c:pt>
                <c:pt idx="10">
                  <c:v>977</c:v>
                </c:pt>
                <c:pt idx="11">
                  <c:v>1077</c:v>
                </c:pt>
                <c:pt idx="12">
                  <c:v>1177</c:v>
                </c:pt>
                <c:pt idx="13">
                  <c:v>1352</c:v>
                </c:pt>
                <c:pt idx="14">
                  <c:v>1602</c:v>
                </c:pt>
                <c:pt idx="15">
                  <c:v>1852</c:v>
                </c:pt>
                <c:pt idx="16">
                  <c:v>2102</c:v>
                </c:pt>
                <c:pt idx="17">
                  <c:v>2352</c:v>
                </c:pt>
                <c:pt idx="18">
                  <c:v>2602</c:v>
                </c:pt>
                <c:pt idx="19">
                  <c:v>2977</c:v>
                </c:pt>
              </c:numCache>
            </c:numRef>
          </c:xVal>
          <c:yVal>
            <c:numRef>
              <c:f>'燃焼ｶﾞｽCP,H'!$D$70:$D$89</c:f>
              <c:numCache>
                <c:formatCode>General</c:formatCode>
                <c:ptCount val="20"/>
                <c:pt idx="0">
                  <c:v>29</c:v>
                </c:pt>
                <c:pt idx="1">
                  <c:v>29.09</c:v>
                </c:pt>
                <c:pt idx="2">
                  <c:v>29.49</c:v>
                </c:pt>
                <c:pt idx="3">
                  <c:v>29.83</c:v>
                </c:pt>
                <c:pt idx="4">
                  <c:v>30.25</c:v>
                </c:pt>
                <c:pt idx="5">
                  <c:v>31.04</c:v>
                </c:pt>
                <c:pt idx="6">
                  <c:v>31.7</c:v>
                </c:pt>
                <c:pt idx="7">
                  <c:v>32.1</c:v>
                </c:pt>
                <c:pt idx="8">
                  <c:v>33.01</c:v>
                </c:pt>
                <c:pt idx="9">
                  <c:v>33.47</c:v>
                </c:pt>
                <c:pt idx="10">
                  <c:v>33.97</c:v>
                </c:pt>
                <c:pt idx="11">
                  <c:v>34.229999999999997</c:v>
                </c:pt>
                <c:pt idx="12">
                  <c:v>34.6</c:v>
                </c:pt>
                <c:pt idx="13">
                  <c:v>35.18</c:v>
                </c:pt>
                <c:pt idx="14">
                  <c:v>35.847999999999999</c:v>
                </c:pt>
                <c:pt idx="15">
                  <c:v>36.316000000000003</c:v>
                </c:pt>
                <c:pt idx="16">
                  <c:v>36.316000000000003</c:v>
                </c:pt>
                <c:pt idx="17">
                  <c:v>36.82</c:v>
                </c:pt>
                <c:pt idx="18">
                  <c:v>36.988</c:v>
                </c:pt>
                <c:pt idx="19">
                  <c:v>37.238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74-45B7-A1F7-DF448D83786E}"/>
            </c:ext>
          </c:extLst>
        </c:ser>
        <c:ser>
          <c:idx val="3"/>
          <c:order val="1"/>
          <c:tx>
            <c:v>H2O</c:v>
          </c:tx>
          <c:spPr>
            <a:ln w="31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'燃焼ｶﾞｽCP,H'!$B$68:$B$90</c:f>
              <c:numCache>
                <c:formatCode>General</c:formatCode>
                <c:ptCount val="23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  <c:pt idx="15">
                  <c:v>1352</c:v>
                </c:pt>
                <c:pt idx="16">
                  <c:v>1602</c:v>
                </c:pt>
                <c:pt idx="17">
                  <c:v>1852</c:v>
                </c:pt>
                <c:pt idx="18">
                  <c:v>2102</c:v>
                </c:pt>
                <c:pt idx="19">
                  <c:v>2352</c:v>
                </c:pt>
                <c:pt idx="20">
                  <c:v>2602</c:v>
                </c:pt>
                <c:pt idx="21">
                  <c:v>2977</c:v>
                </c:pt>
                <c:pt idx="22">
                  <c:v>3477</c:v>
                </c:pt>
              </c:numCache>
            </c:numRef>
          </c:xVal>
          <c:yVal>
            <c:numRef>
              <c:f>'燃焼ｶﾞｽCP,H'!$F$68:$F$90</c:f>
              <c:numCache>
                <c:formatCode>General</c:formatCode>
                <c:ptCount val="23"/>
                <c:pt idx="0">
                  <c:v>33.5</c:v>
                </c:pt>
                <c:pt idx="1">
                  <c:v>33.428571428571431</c:v>
                </c:pt>
                <c:pt idx="2">
                  <c:v>33.6</c:v>
                </c:pt>
                <c:pt idx="3">
                  <c:v>33.79</c:v>
                </c:pt>
                <c:pt idx="4">
                  <c:v>34.68</c:v>
                </c:pt>
                <c:pt idx="5">
                  <c:v>35.74</c:v>
                </c:pt>
                <c:pt idx="6">
                  <c:v>36.9</c:v>
                </c:pt>
                <c:pt idx="7">
                  <c:v>38.07</c:v>
                </c:pt>
                <c:pt idx="8">
                  <c:v>39.369999999999997</c:v>
                </c:pt>
                <c:pt idx="9">
                  <c:v>40.630000000000003</c:v>
                </c:pt>
                <c:pt idx="10">
                  <c:v>41.88</c:v>
                </c:pt>
                <c:pt idx="11">
                  <c:v>43.01</c:v>
                </c:pt>
                <c:pt idx="12">
                  <c:v>44.1</c:v>
                </c:pt>
                <c:pt idx="13">
                  <c:v>45.15</c:v>
                </c:pt>
                <c:pt idx="14">
                  <c:v>46.11</c:v>
                </c:pt>
                <c:pt idx="15">
                  <c:v>47.612000000000002</c:v>
                </c:pt>
                <c:pt idx="16">
                  <c:v>49.54</c:v>
                </c:pt>
                <c:pt idx="17">
                  <c:v>50.875999999999998</c:v>
                </c:pt>
                <c:pt idx="18">
                  <c:v>52.048000000000002</c:v>
                </c:pt>
                <c:pt idx="19">
                  <c:v>52.887999999999998</c:v>
                </c:pt>
                <c:pt idx="20">
                  <c:v>53.723999999999997</c:v>
                </c:pt>
                <c:pt idx="21">
                  <c:v>54.558</c:v>
                </c:pt>
                <c:pt idx="22">
                  <c:v>55.23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B74-45B7-A1F7-DF448D83786E}"/>
            </c:ext>
          </c:extLst>
        </c:ser>
        <c:ser>
          <c:idx val="4"/>
          <c:order val="2"/>
          <c:spPr>
            <a:ln w="6350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'燃焼ｶﾞｽCP,H'!$B$68:$B$90</c:f>
              <c:numCache>
                <c:formatCode>General</c:formatCode>
                <c:ptCount val="23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  <c:pt idx="15">
                  <c:v>1352</c:v>
                </c:pt>
                <c:pt idx="16">
                  <c:v>1602</c:v>
                </c:pt>
                <c:pt idx="17">
                  <c:v>1852</c:v>
                </c:pt>
                <c:pt idx="18">
                  <c:v>2102</c:v>
                </c:pt>
                <c:pt idx="19">
                  <c:v>2352</c:v>
                </c:pt>
                <c:pt idx="20">
                  <c:v>2602</c:v>
                </c:pt>
                <c:pt idx="21">
                  <c:v>2977</c:v>
                </c:pt>
                <c:pt idx="22">
                  <c:v>3477</c:v>
                </c:pt>
              </c:numCache>
            </c:numRef>
          </c:xVal>
          <c:yVal>
            <c:numRef>
              <c:f>'燃焼ｶﾞｽCP,H'!$G$68:$G$90</c:f>
              <c:numCache>
                <c:formatCode>General</c:formatCode>
                <c:ptCount val="23"/>
                <c:pt idx="0">
                  <c:v>36.388888888888886</c:v>
                </c:pt>
                <c:pt idx="1">
                  <c:v>36.714285714285715</c:v>
                </c:pt>
                <c:pt idx="2">
                  <c:v>37</c:v>
                </c:pt>
                <c:pt idx="3">
                  <c:v>39.17</c:v>
                </c:pt>
                <c:pt idx="4">
                  <c:v>43.01</c:v>
                </c:pt>
                <c:pt idx="5">
                  <c:v>46.03</c:v>
                </c:pt>
                <c:pt idx="6">
                  <c:v>48.49</c:v>
                </c:pt>
                <c:pt idx="7">
                  <c:v>50.54</c:v>
                </c:pt>
                <c:pt idx="8">
                  <c:v>52.26</c:v>
                </c:pt>
                <c:pt idx="9">
                  <c:v>53.72</c:v>
                </c:pt>
                <c:pt idx="10">
                  <c:v>54.94</c:v>
                </c:pt>
                <c:pt idx="11">
                  <c:v>56.02</c:v>
                </c:pt>
                <c:pt idx="12">
                  <c:v>56.86</c:v>
                </c:pt>
                <c:pt idx="13">
                  <c:v>57.7</c:v>
                </c:pt>
                <c:pt idx="14">
                  <c:v>58.16</c:v>
                </c:pt>
                <c:pt idx="15">
                  <c:v>59.076000000000001</c:v>
                </c:pt>
                <c:pt idx="16">
                  <c:v>60.084000000000003</c:v>
                </c:pt>
                <c:pt idx="17">
                  <c:v>61.088000000000001</c:v>
                </c:pt>
                <c:pt idx="18">
                  <c:v>61.752000000000002</c:v>
                </c:pt>
                <c:pt idx="19">
                  <c:v>62.091999999999999</c:v>
                </c:pt>
                <c:pt idx="20">
                  <c:v>62.591999999999999</c:v>
                </c:pt>
                <c:pt idx="21">
                  <c:v>63.095999999999997</c:v>
                </c:pt>
                <c:pt idx="22">
                  <c:v>63.764000000000003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74-45B7-A1F7-DF448D83786E}"/>
            </c:ext>
          </c:extLst>
        </c:ser>
        <c:ser>
          <c:idx val="5"/>
          <c:order val="3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'燃焼ｶﾞｽCP,H'!$V$68:$V$82</c:f>
              <c:numCache>
                <c:formatCode>General</c:formatCode>
                <c:ptCount val="15"/>
                <c:pt idx="0">
                  <c:v>0</c:v>
                </c:pt>
                <c:pt idx="1">
                  <c:v>102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2300</c:v>
                </c:pt>
                <c:pt idx="13">
                  <c:v>2600</c:v>
                </c:pt>
                <c:pt idx="14">
                  <c:v>3000</c:v>
                </c:pt>
              </c:numCache>
            </c:numRef>
          </c:xVal>
          <c:yVal>
            <c:numRef>
              <c:f>'燃焼ｶﾞｽCP,H'!$W$68:$W$82</c:f>
              <c:numCache>
                <c:formatCode>General</c:formatCode>
                <c:ptCount val="15"/>
                <c:pt idx="0">
                  <c:v>36.11</c:v>
                </c:pt>
                <c:pt idx="1">
                  <c:v>40.340000000000003</c:v>
                </c:pt>
                <c:pt idx="2">
                  <c:v>43.79</c:v>
                </c:pt>
                <c:pt idx="3">
                  <c:v>49</c:v>
                </c:pt>
                <c:pt idx="4">
                  <c:v>52.58</c:v>
                </c:pt>
                <c:pt idx="5">
                  <c:v>55.1</c:v>
                </c:pt>
                <c:pt idx="6">
                  <c:v>56.95</c:v>
                </c:pt>
                <c:pt idx="7">
                  <c:v>58.36</c:v>
                </c:pt>
                <c:pt idx="8">
                  <c:v>59.45</c:v>
                </c:pt>
                <c:pt idx="9">
                  <c:v>60.33</c:v>
                </c:pt>
                <c:pt idx="10">
                  <c:v>61.05</c:v>
                </c:pt>
                <c:pt idx="11">
                  <c:v>61.65</c:v>
                </c:pt>
                <c:pt idx="12">
                  <c:v>62.37</c:v>
                </c:pt>
                <c:pt idx="13">
                  <c:v>62.95</c:v>
                </c:pt>
                <c:pt idx="14">
                  <c:v>63.58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74-45B7-A1F7-DF448D83786E}"/>
            </c:ext>
          </c:extLst>
        </c:ser>
        <c:ser>
          <c:idx val="7"/>
          <c:order val="4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'燃焼ｶﾞｽCP,H'!$V$69:$V$80</c:f>
              <c:numCache>
                <c:formatCode>General</c:formatCode>
                <c:ptCount val="12"/>
                <c:pt idx="0">
                  <c:v>102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2300</c:v>
                </c:pt>
              </c:numCache>
            </c:numRef>
          </c:xVal>
          <c:yVal>
            <c:numRef>
              <c:f>'燃焼ｶﾞｽCP,H'!$X$69:$X$80</c:f>
              <c:numCache>
                <c:formatCode>General</c:formatCode>
                <c:ptCount val="12"/>
                <c:pt idx="0">
                  <c:v>34.35</c:v>
                </c:pt>
                <c:pt idx="1">
                  <c:v>35.03</c:v>
                </c:pt>
                <c:pt idx="2">
                  <c:v>37.046999999999997</c:v>
                </c:pt>
                <c:pt idx="3">
                  <c:v>39.549999999999997</c:v>
                </c:pt>
                <c:pt idx="4">
                  <c:v>42.19</c:v>
                </c:pt>
                <c:pt idx="5">
                  <c:v>44.62</c:v>
                </c:pt>
                <c:pt idx="6">
                  <c:v>46.51</c:v>
                </c:pt>
                <c:pt idx="7">
                  <c:v>47.6</c:v>
                </c:pt>
                <c:pt idx="8">
                  <c:v>47.79</c:v>
                </c:pt>
                <c:pt idx="9">
                  <c:v>47.08</c:v>
                </c:pt>
                <c:pt idx="10">
                  <c:v>45.63</c:v>
                </c:pt>
                <c:pt idx="11">
                  <c:v>42.67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74-45B7-A1F7-DF448D83786E}"/>
            </c:ext>
          </c:extLst>
        </c:ser>
        <c:ser>
          <c:idx val="8"/>
          <c:order val="5"/>
          <c:spPr>
            <a:ln w="63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'燃焼ｶﾞｽCP,H'!$B$68:$B$87</c:f>
              <c:numCache>
                <c:formatCode>General</c:formatCode>
                <c:ptCount val="20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  <c:pt idx="15">
                  <c:v>1352</c:v>
                </c:pt>
                <c:pt idx="16">
                  <c:v>1602</c:v>
                </c:pt>
                <c:pt idx="17">
                  <c:v>1852</c:v>
                </c:pt>
                <c:pt idx="18">
                  <c:v>2102</c:v>
                </c:pt>
                <c:pt idx="19">
                  <c:v>2352</c:v>
                </c:pt>
              </c:numCache>
            </c:numRef>
          </c:xVal>
          <c:yVal>
            <c:numRef>
              <c:f>'燃焼ｶﾞｽCP,H'!$K$68:$K$87</c:f>
              <c:numCache>
                <c:formatCode>General</c:formatCode>
                <c:ptCount val="20"/>
                <c:pt idx="0">
                  <c:v>35</c:v>
                </c:pt>
                <c:pt idx="1">
                  <c:v>35.571428571428569</c:v>
                </c:pt>
                <c:pt idx="2">
                  <c:v>35.5</c:v>
                </c:pt>
                <c:pt idx="3">
                  <c:v>37.9</c:v>
                </c:pt>
                <c:pt idx="4">
                  <c:v>43.6</c:v>
                </c:pt>
                <c:pt idx="5">
                  <c:v>49.54</c:v>
                </c:pt>
                <c:pt idx="6">
                  <c:v>55.3</c:v>
                </c:pt>
                <c:pt idx="7">
                  <c:v>60.68</c:v>
                </c:pt>
                <c:pt idx="8">
                  <c:v>65.52</c:v>
                </c:pt>
                <c:pt idx="9">
                  <c:v>70</c:v>
                </c:pt>
                <c:pt idx="10">
                  <c:v>73.63</c:v>
                </c:pt>
                <c:pt idx="11">
                  <c:v>77.41</c:v>
                </c:pt>
                <c:pt idx="12">
                  <c:v>80.77</c:v>
                </c:pt>
                <c:pt idx="13">
                  <c:v>83.24</c:v>
                </c:pt>
                <c:pt idx="14">
                  <c:v>85.35</c:v>
                </c:pt>
                <c:pt idx="15">
                  <c:v>87.87</c:v>
                </c:pt>
                <c:pt idx="16">
                  <c:v>90.165000000000006</c:v>
                </c:pt>
                <c:pt idx="17">
                  <c:v>93.305000000000007</c:v>
                </c:pt>
                <c:pt idx="18">
                  <c:v>95.394999999999996</c:v>
                </c:pt>
                <c:pt idx="19">
                  <c:v>97.486666666666665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B6-462E-983D-61C33D572DDD}"/>
            </c:ext>
          </c:extLst>
        </c:ser>
        <c:ser>
          <c:idx val="0"/>
          <c:order val="6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'燃焼ｶﾞｽCP,H'!$V$68:$V$82</c:f>
              <c:numCache>
                <c:formatCode>General</c:formatCode>
                <c:ptCount val="15"/>
                <c:pt idx="0">
                  <c:v>0</c:v>
                </c:pt>
                <c:pt idx="1">
                  <c:v>102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  <c:pt idx="7">
                  <c:v>1200</c:v>
                </c:pt>
                <c:pt idx="8">
                  <c:v>1400</c:v>
                </c:pt>
                <c:pt idx="9">
                  <c:v>1600</c:v>
                </c:pt>
                <c:pt idx="10">
                  <c:v>1800</c:v>
                </c:pt>
                <c:pt idx="11">
                  <c:v>2000</c:v>
                </c:pt>
                <c:pt idx="12">
                  <c:v>2300</c:v>
                </c:pt>
                <c:pt idx="13">
                  <c:v>2600</c:v>
                </c:pt>
                <c:pt idx="14">
                  <c:v>3000</c:v>
                </c:pt>
              </c:numCache>
            </c:numRef>
          </c:xVal>
          <c:yVal>
            <c:numRef>
              <c:f>'燃焼ｶﾞｽCP,H'!$Y$68:$Y$82</c:f>
              <c:numCache>
                <c:formatCode>General</c:formatCode>
                <c:ptCount val="15"/>
                <c:pt idx="0">
                  <c:v>29.18</c:v>
                </c:pt>
                <c:pt idx="1">
                  <c:v>29.26</c:v>
                </c:pt>
                <c:pt idx="2">
                  <c:v>29.52</c:v>
                </c:pt>
                <c:pt idx="3">
                  <c:v>30.58</c:v>
                </c:pt>
                <c:pt idx="4">
                  <c:v>31.89</c:v>
                </c:pt>
                <c:pt idx="5">
                  <c:v>33.08</c:v>
                </c:pt>
                <c:pt idx="6">
                  <c:v>34.04</c:v>
                </c:pt>
                <c:pt idx="7">
                  <c:v>34.770000000000003</c:v>
                </c:pt>
                <c:pt idx="8">
                  <c:v>35.32</c:v>
                </c:pt>
                <c:pt idx="9">
                  <c:v>35.76</c:v>
                </c:pt>
                <c:pt idx="10">
                  <c:v>36.11</c:v>
                </c:pt>
                <c:pt idx="11">
                  <c:v>36.44</c:v>
                </c:pt>
                <c:pt idx="12">
                  <c:v>36.9</c:v>
                </c:pt>
                <c:pt idx="13">
                  <c:v>37.5</c:v>
                </c:pt>
                <c:pt idx="14">
                  <c:v>38.53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1F-4B1F-84C7-91269D66DBE5}"/>
            </c:ext>
          </c:extLst>
        </c:ser>
        <c:ser>
          <c:idx val="2"/>
          <c:order val="7"/>
          <c:spPr>
            <a:ln w="25400" cap="sq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'燃焼ｶﾞｽCP,H'!$V$68:$V$74</c:f>
              <c:numCache>
                <c:formatCode>General</c:formatCode>
                <c:ptCount val="7"/>
                <c:pt idx="0">
                  <c:v>0</c:v>
                </c:pt>
                <c:pt idx="1">
                  <c:v>102</c:v>
                </c:pt>
                <c:pt idx="2">
                  <c:v>200</c:v>
                </c:pt>
                <c:pt idx="3">
                  <c:v>400</c:v>
                </c:pt>
                <c:pt idx="4">
                  <c:v>600</c:v>
                </c:pt>
                <c:pt idx="5">
                  <c:v>800</c:v>
                </c:pt>
                <c:pt idx="6">
                  <c:v>1000</c:v>
                </c:pt>
              </c:numCache>
            </c:numRef>
          </c:xVal>
          <c:yVal>
            <c:numRef>
              <c:f>'燃焼ｶﾞｽCP,H'!$Z$68:$Z$74</c:f>
              <c:numCache>
                <c:formatCode>General</c:formatCode>
                <c:ptCount val="7"/>
                <c:pt idx="0">
                  <c:v>35.130000000000003</c:v>
                </c:pt>
                <c:pt idx="1">
                  <c:v>39.26</c:v>
                </c:pt>
                <c:pt idx="2">
                  <c:v>44.71</c:v>
                </c:pt>
                <c:pt idx="3">
                  <c:v>56.65</c:v>
                </c:pt>
                <c:pt idx="4">
                  <c:v>67.12</c:v>
                </c:pt>
                <c:pt idx="5">
                  <c:v>75.555999999999997</c:v>
                </c:pt>
                <c:pt idx="6">
                  <c:v>82.32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1F-4B1F-84C7-91269D66D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6111"/>
        <c:axId val="1"/>
      </c:scatterChart>
      <c:valAx>
        <c:axId val="464856111"/>
        <c:scaling>
          <c:orientation val="minMax"/>
          <c:max val="3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温度　</a:t>
                </a:r>
                <a:r>
                  <a:rPr lang="en-US" altLang="ja-JP"/>
                  <a:t>[</a:t>
                </a:r>
                <a:r>
                  <a:rPr lang="ja-JP" altLang="en-US"/>
                  <a:t>℃</a:t>
                </a:r>
                <a:r>
                  <a:rPr lang="en-US" altLang="ja-JP"/>
                  <a:t>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42462792938738486"/>
              <c:y val="0.90138282728990793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"/>
        <c:crosses val="autoZero"/>
        <c:crossBetween val="midCat"/>
        <c:majorUnit val="500"/>
        <c:minorUnit val="100"/>
      </c:val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C</a:t>
                </a:r>
                <a:r>
                  <a:rPr lang="en-US" altLang="ja-JP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en-US" altLang="ja-JP">
                    <a:latin typeface="Arial" panose="020B0604020202020204" pitchFamily="34" charset="0"/>
                    <a:cs typeface="Arial" panose="020B0604020202020204" pitchFamily="34" charset="0"/>
                  </a:rPr>
                  <a:t> [J/(mol K)]</a:t>
                </a:r>
                <a:endParaRPr lang="ja-JP" altLang="en-US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439024705081573E-2"/>
              <c:y val="0.2732985347014929"/>
            </c:manualLayout>
          </c:layout>
          <c:overlay val="0"/>
        </c:title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464856111"/>
        <c:crosses val="autoZero"/>
        <c:crossBetween val="midCat"/>
        <c:minorUnit val="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N2のCp 多項式</a:t>
            </a:r>
          </a:p>
        </c:rich>
      </c:tx>
      <c:layout>
        <c:manualLayout>
          <c:xMode val="edge"/>
          <c:yMode val="edge"/>
          <c:x val="0.42740654155587809"/>
          <c:y val="3.167420814479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1779790556649"/>
          <c:y val="0.11764718878940363"/>
          <c:w val="0.61337732381834653"/>
          <c:h val="0.7194578083659682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N2のCp問題!$A$1</c:f>
              <c:strCache>
                <c:ptCount val="1"/>
                <c:pt idx="0">
                  <c:v>HIMMELBLAU　多項式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N2のCp問題!$B$5:$B$13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xVal>
          <c:yVal>
            <c:numRef>
              <c:f>N2のCp問題!$H$5:$H$13</c:f>
              <c:numCache>
                <c:formatCode>0.0_ </c:formatCode>
                <c:ptCount val="9"/>
                <c:pt idx="0">
                  <c:v>29</c:v>
                </c:pt>
                <c:pt idx="1">
                  <c:v>29.862578098297117</c:v>
                </c:pt>
                <c:pt idx="2">
                  <c:v>31.171374893188474</c:v>
                </c:pt>
                <c:pt idx="3">
                  <c:v>32.65723413467407</c:v>
                </c:pt>
                <c:pt idx="4">
                  <c:v>34.050999572753902</c:v>
                </c:pt>
                <c:pt idx="5">
                  <c:v>35.08351495742798</c:v>
                </c:pt>
                <c:pt idx="6">
                  <c:v>35.485624038696287</c:v>
                </c:pt>
                <c:pt idx="7">
                  <c:v>34.988170566558836</c:v>
                </c:pt>
                <c:pt idx="8">
                  <c:v>33.321998291015618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79-45C3-A150-E29F3975F686}"/>
            </c:ext>
          </c:extLst>
        </c:ser>
        <c:ser>
          <c:idx val="1"/>
          <c:order val="1"/>
          <c:tx>
            <c:strRef>
              <c:f>N2のCp問題!$A$15</c:f>
              <c:strCache>
                <c:ptCount val="1"/>
                <c:pt idx="0">
                  <c:v>オリジナル相関式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N2のCp問題!$B$17:$B$25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xVal>
          <c:yVal>
            <c:numRef>
              <c:f>N2のCp問題!$H$17:$H$25</c:f>
              <c:numCache>
                <c:formatCode>General</c:formatCode>
                <c:ptCount val="9"/>
                <c:pt idx="0">
                  <c:v>28.415002748522372</c:v>
                </c:pt>
                <c:pt idx="1">
                  <c:v>30.004801845366373</c:v>
                </c:pt>
                <c:pt idx="2">
                  <c:v>31.44882140221037</c:v>
                </c:pt>
                <c:pt idx="3">
                  <c:v>32.73940204405438</c:v>
                </c:pt>
                <c:pt idx="4">
                  <c:v>33.86888439589837</c:v>
                </c:pt>
                <c:pt idx="5">
                  <c:v>34.829609082742365</c:v>
                </c:pt>
                <c:pt idx="6">
                  <c:v>35.613916729586379</c:v>
                </c:pt>
                <c:pt idx="7">
                  <c:v>36.214147961430378</c:v>
                </c:pt>
                <c:pt idx="8">
                  <c:v>36.622643403274367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79-45C3-A150-E29F3975F686}"/>
            </c:ext>
          </c:extLst>
        </c:ser>
        <c:ser>
          <c:idx val="2"/>
          <c:order val="2"/>
          <c:tx>
            <c:strRef>
              <c:f>N2のCp問題!$A$27</c:f>
              <c:strCache>
                <c:ptCount val="1"/>
                <c:pt idx="0">
                  <c:v>化工便覧6版</c:v>
                </c:pt>
              </c:strCache>
            </c:strRef>
          </c:tx>
          <c:spPr>
            <a:ln w="19050">
              <a:noFill/>
            </a:ln>
          </c:spPr>
          <c:marker>
            <c:symbol val="plus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N2のCp問題!$B$29:$B$37</c:f>
              <c:numCache>
                <c:formatCode>General</c:formatCode>
                <c:ptCount val="9"/>
                <c:pt idx="0">
                  <c:v>0</c:v>
                </c:pt>
                <c:pt idx="1">
                  <c:v>250</c:v>
                </c:pt>
                <c:pt idx="2">
                  <c:v>500</c:v>
                </c:pt>
                <c:pt idx="3">
                  <c:v>750</c:v>
                </c:pt>
                <c:pt idx="4">
                  <c:v>1000</c:v>
                </c:pt>
                <c:pt idx="5">
                  <c:v>1250</c:v>
                </c:pt>
                <c:pt idx="6">
                  <c:v>1500</c:v>
                </c:pt>
                <c:pt idx="7">
                  <c:v>1750</c:v>
                </c:pt>
                <c:pt idx="8">
                  <c:v>2000</c:v>
                </c:pt>
              </c:numCache>
            </c:numRef>
          </c:xVal>
          <c:yVal>
            <c:numRef>
              <c:f>N2のCp問題!$H$29:$H$37</c:f>
              <c:numCache>
                <c:formatCode>General</c:formatCode>
                <c:ptCount val="9"/>
                <c:pt idx="0">
                  <c:v>32.542277315509757</c:v>
                </c:pt>
                <c:pt idx="1">
                  <c:v>36.10373421310976</c:v>
                </c:pt>
                <c:pt idx="2">
                  <c:v>40.723175110709761</c:v>
                </c:pt>
                <c:pt idx="3">
                  <c:v>45.30560000830976</c:v>
                </c:pt>
                <c:pt idx="4">
                  <c:v>48.756008905909766</c:v>
                </c:pt>
                <c:pt idx="5">
                  <c:v>49.979401803509759</c:v>
                </c:pt>
                <c:pt idx="6">
                  <c:v>47.880778701109762</c:v>
                </c:pt>
                <c:pt idx="7">
                  <c:v>41.365139598709746</c:v>
                </c:pt>
                <c:pt idx="8">
                  <c:v>29.33748449630977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79-45C3-A150-E29F3975F686}"/>
            </c:ext>
          </c:extLst>
        </c:ser>
        <c:ser>
          <c:idx val="3"/>
          <c:order val="3"/>
          <c:tx>
            <c:strRef>
              <c:f>N2のCp問題!$A$69</c:f>
              <c:strCache>
                <c:ptCount val="1"/>
                <c:pt idx="0">
                  <c:v>HIMMELBLAU データ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N2のCp問題!$B$71:$B$89</c:f>
              <c:numCache>
                <c:formatCode>General</c:formatCode>
                <c:ptCount val="19"/>
                <c:pt idx="0">
                  <c:v>9</c:v>
                </c:pt>
                <c:pt idx="1">
                  <c:v>21.5</c:v>
                </c:pt>
                <c:pt idx="2">
                  <c:v>26</c:v>
                </c:pt>
                <c:pt idx="3">
                  <c:v>77</c:v>
                </c:pt>
                <c:pt idx="4">
                  <c:v>177</c:v>
                </c:pt>
                <c:pt idx="5">
                  <c:v>277</c:v>
                </c:pt>
                <c:pt idx="6">
                  <c:v>377</c:v>
                </c:pt>
                <c:pt idx="7">
                  <c:v>477</c:v>
                </c:pt>
                <c:pt idx="8">
                  <c:v>577</c:v>
                </c:pt>
                <c:pt idx="9">
                  <c:v>677</c:v>
                </c:pt>
                <c:pt idx="10">
                  <c:v>777</c:v>
                </c:pt>
                <c:pt idx="11">
                  <c:v>877</c:v>
                </c:pt>
                <c:pt idx="12">
                  <c:v>977</c:v>
                </c:pt>
                <c:pt idx="13">
                  <c:v>1077</c:v>
                </c:pt>
                <c:pt idx="14">
                  <c:v>1177</c:v>
                </c:pt>
                <c:pt idx="15">
                  <c:v>1352</c:v>
                </c:pt>
                <c:pt idx="16">
                  <c:v>1602</c:v>
                </c:pt>
                <c:pt idx="17">
                  <c:v>1852</c:v>
                </c:pt>
                <c:pt idx="18">
                  <c:v>2102</c:v>
                </c:pt>
              </c:numCache>
            </c:numRef>
          </c:xVal>
          <c:yVal>
            <c:numRef>
              <c:f>N2のCp問題!$D$71:$D$89</c:f>
              <c:numCache>
                <c:formatCode>General</c:formatCode>
                <c:ptCount val="19"/>
                <c:pt idx="0">
                  <c:v>29.111111111111111</c:v>
                </c:pt>
                <c:pt idx="1">
                  <c:v>29.142857142857142</c:v>
                </c:pt>
                <c:pt idx="2">
                  <c:v>29</c:v>
                </c:pt>
                <c:pt idx="3">
                  <c:v>29.09</c:v>
                </c:pt>
                <c:pt idx="4">
                  <c:v>29.49</c:v>
                </c:pt>
                <c:pt idx="5">
                  <c:v>29.83</c:v>
                </c:pt>
                <c:pt idx="6">
                  <c:v>30.25</c:v>
                </c:pt>
                <c:pt idx="7">
                  <c:v>31.04</c:v>
                </c:pt>
                <c:pt idx="8">
                  <c:v>31.5</c:v>
                </c:pt>
                <c:pt idx="9">
                  <c:v>32.1</c:v>
                </c:pt>
                <c:pt idx="10">
                  <c:v>32.799999999999997</c:v>
                </c:pt>
                <c:pt idx="11">
                  <c:v>33.4</c:v>
                </c:pt>
                <c:pt idx="12">
                  <c:v>33.799999999999997</c:v>
                </c:pt>
                <c:pt idx="13">
                  <c:v>34.229999999999997</c:v>
                </c:pt>
                <c:pt idx="14">
                  <c:v>34.700000000000003</c:v>
                </c:pt>
                <c:pt idx="15">
                  <c:v>35.4</c:v>
                </c:pt>
                <c:pt idx="16">
                  <c:v>36</c:v>
                </c:pt>
                <c:pt idx="17">
                  <c:v>36.299999999999997</c:v>
                </c:pt>
                <c:pt idx="18">
                  <c:v>36.299999999999997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579-45C3-A150-E29F3975F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7830800"/>
        <c:axId val="1"/>
      </c:scatterChart>
      <c:valAx>
        <c:axId val="179783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t [C]</a:t>
                </a:r>
              </a:p>
            </c:rich>
          </c:tx>
          <c:layout>
            <c:manualLayout>
              <c:xMode val="edge"/>
              <c:yMode val="edge"/>
              <c:x val="0.48939675362765622"/>
              <c:y val="0.900453438795263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45"/>
          <c:min val="25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Cp</a:t>
                </a:r>
              </a:p>
            </c:rich>
          </c:tx>
          <c:layout>
            <c:manualLayout>
              <c:xMode val="edge"/>
              <c:yMode val="edge"/>
              <c:x val="0.12561191678120168"/>
              <c:y val="0.4570140497143739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97830800"/>
        <c:crosses val="autoZero"/>
        <c:crossBetween val="midCat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88615003874921"/>
          <c:y val="0.6561093098656785"/>
          <c:w val="0.26101159051692763"/>
          <c:h val="0.16515860856759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9</xdr:row>
          <xdr:rowOff>45720</xdr:rowOff>
        </xdr:from>
        <xdr:to>
          <xdr:col>11</xdr:col>
          <xdr:colOff>160020</xdr:colOff>
          <xdr:row>11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508377</xdr:colOff>
      <xdr:row>13</xdr:row>
      <xdr:rowOff>150946</xdr:rowOff>
    </xdr:from>
    <xdr:to>
      <xdr:col>10</xdr:col>
      <xdr:colOff>227954</xdr:colOff>
      <xdr:row>33</xdr:row>
      <xdr:rowOff>10978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84027</xdr:colOff>
      <xdr:row>0</xdr:row>
      <xdr:rowOff>47431</xdr:rowOff>
    </xdr:from>
    <xdr:to>
      <xdr:col>18</xdr:col>
      <xdr:colOff>369502</xdr:colOff>
      <xdr:row>19</xdr:row>
      <xdr:rowOff>159856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133350</xdr:colOff>
      <xdr:row>91</xdr:row>
      <xdr:rowOff>66675</xdr:rowOff>
    </xdr:from>
    <xdr:to>
      <xdr:col>17</xdr:col>
      <xdr:colOff>514350</xdr:colOff>
      <xdr:row>108</xdr:row>
      <xdr:rowOff>76200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90</xdr:row>
      <xdr:rowOff>142875</xdr:rowOff>
    </xdr:from>
    <xdr:to>
      <xdr:col>5</xdr:col>
      <xdr:colOff>485775</xdr:colOff>
      <xdr:row>107</xdr:row>
      <xdr:rowOff>152400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57150</xdr:colOff>
      <xdr:row>94</xdr:row>
      <xdr:rowOff>66675</xdr:rowOff>
    </xdr:from>
    <xdr:to>
      <xdr:col>12</xdr:col>
      <xdr:colOff>133350</xdr:colOff>
      <xdr:row>112</xdr:row>
      <xdr:rowOff>38100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285750</xdr:colOff>
      <xdr:row>94</xdr:row>
      <xdr:rowOff>9525</xdr:rowOff>
    </xdr:from>
    <xdr:to>
      <xdr:col>26</xdr:col>
      <xdr:colOff>57150</xdr:colOff>
      <xdr:row>111</xdr:row>
      <xdr:rowOff>142875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414685</xdr:colOff>
      <xdr:row>0</xdr:row>
      <xdr:rowOff>126430</xdr:rowOff>
    </xdr:from>
    <xdr:to>
      <xdr:col>24</xdr:col>
      <xdr:colOff>337856</xdr:colOff>
      <xdr:row>19</xdr:row>
      <xdr:rowOff>91235</xdr:rowOff>
    </xdr:to>
    <xdr:graphicFrame macro="">
      <xdr:nvGraphicFramePr>
        <xdr:cNvPr id="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185556</xdr:colOff>
      <xdr:row>43</xdr:row>
      <xdr:rowOff>105067</xdr:rowOff>
    </xdr:from>
    <xdr:to>
      <xdr:col>5</xdr:col>
      <xdr:colOff>328415</xdr:colOff>
      <xdr:row>62</xdr:row>
      <xdr:rowOff>23829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0.56618</cdr:x>
      <cdr:y>0.18349</cdr:y>
    </cdr:from>
    <cdr:to>
      <cdr:x>0.68382</cdr:x>
      <cdr:y>0.25688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933700" y="57150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0.62684</cdr:x>
      <cdr:y>0.25994</cdr:y>
    </cdr:from>
    <cdr:to>
      <cdr:x>0.7114</cdr:x>
      <cdr:y>0.37003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>
          <a:off x="3248025" y="809625"/>
          <a:ext cx="438150" cy="342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0.5386</cdr:x>
      <cdr:y>0.29969</cdr:y>
    </cdr:from>
    <cdr:to>
      <cdr:x>0.65625</cdr:x>
      <cdr:y>0.37309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790825" y="93345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0.59191</cdr:x>
      <cdr:y>0.37615</cdr:y>
    </cdr:from>
    <cdr:to>
      <cdr:x>0.67647</cdr:x>
      <cdr:y>0.48624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3067050" y="1171575"/>
          <a:ext cx="438150" cy="342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0.50735</cdr:x>
      <cdr:y>0.40061</cdr:y>
    </cdr:from>
    <cdr:to>
      <cdr:x>0.625</cdr:x>
      <cdr:y>0.47401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2628900" y="1247775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0.55882</cdr:x>
      <cdr:y>0.4526</cdr:y>
    </cdr:from>
    <cdr:to>
      <cdr:x>0.64338</cdr:x>
      <cdr:y>0.56269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>
          <a:off x="2895600" y="1409700"/>
          <a:ext cx="438150" cy="342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0.71324</cdr:x>
      <cdr:y>0.6789</cdr:y>
    </cdr:from>
    <cdr:to>
      <cdr:x>0.83088</cdr:x>
      <cdr:y>0.75229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3695700" y="211455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0.63051</cdr:x>
      <cdr:y>0.59327</cdr:y>
    </cdr:from>
    <cdr:to>
      <cdr:x>0.71507</cdr:x>
      <cdr:y>0.70336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>
          <a:off x="3267075" y="1847850"/>
          <a:ext cx="438150" cy="342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0.7739</cdr:x>
      <cdr:y>0.61162</cdr:y>
    </cdr:from>
    <cdr:to>
      <cdr:x>0.89154</cdr:x>
      <cdr:y>0.68502</cdr:y>
    </cdr:to>
    <cdr:sp macro="" textlink="">
      <cdr:nvSpPr>
        <cdr:cNvPr id="11" name="テキスト ボックス 10"/>
        <cdr:cNvSpPr txBox="1"/>
      </cdr:nvSpPr>
      <cdr:spPr>
        <a:xfrm xmlns:a="http://schemas.openxmlformats.org/drawingml/2006/main">
          <a:off x="4010025" y="1905000"/>
          <a:ext cx="6096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+ N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0.69485</cdr:x>
      <cdr:y>0.54128</cdr:y>
    </cdr:from>
    <cdr:to>
      <cdr:x>0.77941</cdr:x>
      <cdr:y>0.65138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>
          <a:off x="3600450" y="1685925"/>
          <a:ext cx="438150" cy="34290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0.76838</cdr:x>
      <cdr:y>0.50152</cdr:y>
    </cdr:from>
    <cdr:to>
      <cdr:x>0.81985</cdr:x>
      <cdr:y>0.56269</cdr:y>
    </cdr:to>
    <cdr:cxnSp macro="">
      <cdr:nvCxnSpPr>
        <cdr:cNvPr id="13" name="直線コネクタ 12"/>
        <cdr:cNvCxnSpPr/>
      </cdr:nvCxnSpPr>
      <cdr:spPr bwMode="auto">
        <a:xfrm xmlns:a="http://schemas.openxmlformats.org/drawingml/2006/main">
          <a:off x="3981435" y="1562086"/>
          <a:ext cx="266715" cy="19051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0.7978</cdr:x>
      <cdr:y>0.55658</cdr:y>
    </cdr:from>
    <cdr:to>
      <cdr:x>0.91544</cdr:x>
      <cdr:y>0.62997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4133868" y="1733562"/>
          <a:ext cx="609564" cy="22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Air, 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0.60515</cdr:x>
      <cdr:y>0.09298</cdr:y>
    </cdr:from>
    <cdr:to>
      <cdr:x>0.73496</cdr:x>
      <cdr:y>0.16419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41658" y="298450"/>
          <a:ext cx="609564" cy="22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0.49763</cdr:x>
      <cdr:y>0.21166</cdr:y>
    </cdr:from>
    <cdr:to>
      <cdr:x>0.62745</cdr:x>
      <cdr:y>0.28289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336800" y="679425"/>
          <a:ext cx="609615" cy="22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0.44287</cdr:x>
      <cdr:y>0.33036</cdr:y>
    </cdr:from>
    <cdr:to>
      <cdr:x>0.57269</cdr:x>
      <cdr:y>0.40158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079625" y="1060433"/>
          <a:ext cx="609615" cy="22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0.39622</cdr:x>
      <cdr:y>0.6271</cdr:y>
    </cdr:from>
    <cdr:to>
      <cdr:x>0.52603</cdr:x>
      <cdr:y>0.69831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860589" y="2012941"/>
          <a:ext cx="609564" cy="22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0.49358</cdr:x>
      <cdr:y>0.54995</cdr:y>
    </cdr:from>
    <cdr:to>
      <cdr:x>0.62339</cdr:x>
      <cdr:y>0.62117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317780" y="1765286"/>
          <a:ext cx="609564" cy="2286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+ N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0.61325</cdr:x>
      <cdr:y>0.42828</cdr:y>
    </cdr:from>
    <cdr:to>
      <cdr:x>0.65112</cdr:x>
      <cdr:y>0.50742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>
          <a:off x="2879725" y="1374749"/>
          <a:ext cx="177799" cy="2540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0.61123</cdr:x>
      <cdr:y>0.50544</cdr:y>
    </cdr:from>
    <cdr:to>
      <cdr:x>0.74104</cdr:x>
      <cdr:y>0.57665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2870233" y="1622425"/>
          <a:ext cx="609564" cy="228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Air, 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0.68425</cdr:x>
      <cdr:y>0.13154</cdr:y>
    </cdr:from>
    <cdr:to>
      <cdr:x>0.71197</cdr:x>
      <cdr:y>0.1632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>
          <a:off x="3213100" y="422249"/>
          <a:ext cx="130174" cy="1016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0.57674</cdr:x>
      <cdr:y>0.25617</cdr:y>
    </cdr:from>
    <cdr:to>
      <cdr:x>0.60446</cdr:x>
      <cdr:y>0.28783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>
          <a:off x="2708275" y="822299"/>
          <a:ext cx="130174" cy="1016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0.50372</cdr:x>
      <cdr:y>0.38377</cdr:y>
    </cdr:from>
    <cdr:to>
      <cdr:x>0.53144</cdr:x>
      <cdr:y>0.41543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>
          <a:off x="2365375" y="1231874"/>
          <a:ext cx="130174" cy="10162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0.33131</cdr:x>
      <cdr:y>0.49356</cdr:y>
    </cdr:from>
    <cdr:to>
      <cdr:x>0.41379</cdr:x>
      <cdr:y>0.62611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1555750" y="1584299"/>
          <a:ext cx="387349" cy="42547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0.44287</cdr:x>
      <cdr:y>0.44608</cdr:y>
    </cdr:from>
    <cdr:to>
      <cdr:x>0.51318</cdr:x>
      <cdr:y>0.55193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>
          <a:off x="2079625" y="1431899"/>
          <a:ext cx="330199" cy="33975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0.34744</cdr:x>
      <cdr:y>0.11642</cdr:y>
    </cdr:from>
    <cdr:to>
      <cdr:x>0.53876</cdr:x>
      <cdr:y>0.18765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191358" y="355951"/>
          <a:ext cx="656049" cy="2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ベンゼン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0.55495</cdr:x>
      <cdr:y>0.74148</cdr:y>
    </cdr:from>
    <cdr:to>
      <cdr:x>0.74088</cdr:x>
      <cdr:y>0.82654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902937" y="2267086"/>
          <a:ext cx="637555" cy="260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アルゴン</a:t>
          </a:r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Ar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0.55088</cdr:x>
      <cdr:y>0.64977</cdr:y>
    </cdr:from>
    <cdr:to>
      <cdr:x>0.68069</cdr:x>
      <cdr:y>0.72099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888975" y="1986681"/>
          <a:ext cx="445119" cy="2177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アンモニア</a:t>
          </a:r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 NH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0.51325</cdr:x>
      <cdr:y>0.74604</cdr:y>
    </cdr:from>
    <cdr:to>
      <cdr:x>0.56944</cdr:x>
      <cdr:y>0.78816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>
          <a:off x="1759934" y="2281027"/>
          <a:ext cx="192691" cy="128798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0.47778</cdr:x>
      <cdr:y>0.18692</cdr:y>
    </cdr:from>
    <cdr:to>
      <cdr:x>0.53333</cdr:x>
      <cdr:y>0.23364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638300" y="571500"/>
          <a:ext cx="190500" cy="14287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0.50516</cdr:x>
      <cdr:y>0.65215</cdr:y>
    </cdr:from>
    <cdr:to>
      <cdr:x>0.56944</cdr:x>
      <cdr:y>0.70405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1732195" y="1993971"/>
          <a:ext cx="220430" cy="15867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0.68095</cdr:x>
      <cdr:y>0.52958</cdr:y>
    </cdr:from>
    <cdr:to>
      <cdr:x>0.71389</cdr:x>
      <cdr:y>0.57944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>
          <a:off x="2334969" y="1619210"/>
          <a:ext cx="112956" cy="15244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0.65319</cdr:x>
      <cdr:y>0.32234</cdr:y>
    </cdr:from>
    <cdr:to>
      <cdr:x>0.84451</cdr:x>
      <cdr:y>0.39357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239773" y="985562"/>
          <a:ext cx="656049" cy="2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プロパン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0.5716</cdr:x>
      <cdr:y>0.44801</cdr:y>
    </cdr:from>
    <cdr:to>
      <cdr:x>0.76292</cdr:x>
      <cdr:y>0.51924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1960004" y="1369812"/>
          <a:ext cx="656048" cy="2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メタン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0.62222</cdr:x>
      <cdr:y>0.2866</cdr:y>
    </cdr:from>
    <cdr:to>
      <cdr:x>0.67778</cdr:x>
      <cdr:y>0.33333</cdr:y>
    </cdr:to>
    <cdr:cxnSp macro="">
      <cdr:nvCxnSpPr>
        <cdr:cNvPr id="21" name="直線コネクタ 20"/>
        <cdr:cNvCxnSpPr/>
      </cdr:nvCxnSpPr>
      <cdr:spPr bwMode="auto">
        <a:xfrm xmlns:a="http://schemas.openxmlformats.org/drawingml/2006/main" flipH="1" flipV="1">
          <a:off x="2133600" y="876300"/>
          <a:ext cx="190500" cy="14287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0.62394</cdr:x>
      <cdr:y>0.1295</cdr:y>
    </cdr:from>
    <cdr:to>
      <cdr:x>0.75375</cdr:x>
      <cdr:y>0.20071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513473" y="384940"/>
          <a:ext cx="522927" cy="211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0.70715</cdr:x>
      <cdr:y>0.30142</cdr:y>
    </cdr:from>
    <cdr:to>
      <cdr:x>0.83697</cdr:x>
      <cdr:y>0.37265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848703" y="895991"/>
          <a:ext cx="522968" cy="211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0.79158</cdr:x>
      <cdr:y>0.45741</cdr:y>
    </cdr:from>
    <cdr:to>
      <cdr:x>0.92139</cdr:x>
      <cdr:y>0.52863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188798" y="1359680"/>
          <a:ext cx="522927" cy="211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 N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0.5759</cdr:x>
      <cdr:y>0.46954</cdr:y>
    </cdr:from>
    <cdr:to>
      <cdr:x>0.65838</cdr:x>
      <cdr:y>0.60209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>
          <a:off x="2343410" y="1519657"/>
          <a:ext cx="335622" cy="42899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sq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0.43523</cdr:x>
      <cdr:y>0.48452</cdr:y>
    </cdr:from>
    <cdr:to>
      <cdr:x>0.50554</cdr:x>
      <cdr:y>0.59037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>
          <a:off x="1770996" y="1568151"/>
          <a:ext cx="286101" cy="34258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0.4495</cdr:x>
      <cdr:y>0.58741</cdr:y>
    </cdr:from>
    <cdr:to>
      <cdr:x>0.57931</cdr:x>
      <cdr:y>0.65862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1810769" y="1746096"/>
          <a:ext cx="522927" cy="211676"/>
        </a:xfrm>
        <a:prstGeom xmlns:a="http://schemas.openxmlformats.org/drawingml/2006/main" prst="rect">
          <a:avLst/>
        </a:prstGeom>
        <a:ln xmlns:a="http://schemas.openxmlformats.org/drawingml/2006/main" w="6350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latin typeface="Arial" panose="020B0604020202020204" pitchFamily="34" charset="0"/>
              <a:cs typeface="Arial" panose="020B0604020202020204" pitchFamily="34" charset="0"/>
            </a:rPr>
            <a:t>文献値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0.33247</cdr:x>
      <cdr:y>0.09264</cdr:y>
    </cdr:from>
    <cdr:to>
      <cdr:x>0.46228</cdr:x>
      <cdr:y>0.16385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1339329" y="275383"/>
          <a:ext cx="522927" cy="211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CH</a:t>
          </a:r>
          <a:r>
            <a:rPr lang="en-US" altLang="ja-JP" sz="1000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0.62417</cdr:x>
      <cdr:y>0.59481</cdr:y>
    </cdr:from>
    <cdr:to>
      <cdr:x>0.75398</cdr:x>
      <cdr:y>0.66602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421" y="1768094"/>
          <a:ext cx="522927" cy="211676"/>
        </a:xfrm>
        <a:prstGeom xmlns:a="http://schemas.openxmlformats.org/drawingml/2006/main" prst="rect">
          <a:avLst/>
        </a:prstGeom>
        <a:ln xmlns:a="http://schemas.openxmlformats.org/drawingml/2006/main" w="6350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Arial" panose="020B0604020202020204" pitchFamily="34" charset="0"/>
              <a:cs typeface="Arial" panose="020B0604020202020204" pitchFamily="34" charset="0"/>
            </a:rPr>
            <a:t>COCO</a:t>
          </a:r>
          <a:endParaRPr lang="ja-JP" altLang="en-US" sz="1000" baseline="-25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0</xdr:rowOff>
    </xdr:from>
    <xdr:to>
      <xdr:col>19</xdr:col>
      <xdr:colOff>209550</xdr:colOff>
      <xdr:row>24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314325</xdr:colOff>
      <xdr:row>24</xdr:row>
      <xdr:rowOff>19050</xdr:rowOff>
    </xdr:from>
    <xdr:to>
      <xdr:col>24</xdr:col>
      <xdr:colOff>295275</xdr:colOff>
      <xdr:row>48</xdr:row>
      <xdr:rowOff>123825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J35" sqref="J35"/>
    </sheetView>
  </sheetViews>
  <sheetFormatPr defaultColWidth="9.28515625" defaultRowHeight="13.2" x14ac:dyDescent="0.15"/>
  <cols>
    <col min="1" max="1" width="1.28515625" style="1" customWidth="1"/>
    <col min="2" max="2" width="6.5703125" style="1" customWidth="1"/>
    <col min="3" max="3" width="5.7109375" style="1" customWidth="1"/>
    <col min="4" max="4" width="7" style="1" customWidth="1"/>
    <col min="5" max="5" width="1.42578125" style="1" customWidth="1"/>
    <col min="6" max="6" width="6.140625" style="1" customWidth="1"/>
    <col min="7" max="9" width="9.7109375" style="1" customWidth="1"/>
    <col min="10" max="10" width="10.28515625" style="1" customWidth="1"/>
    <col min="11" max="11" width="7.85546875" style="1" customWidth="1"/>
    <col min="12" max="12" width="8.28515625" style="1" customWidth="1"/>
    <col min="13" max="16384" width="9.28515625" style="1"/>
  </cols>
  <sheetData>
    <row r="1" spans="1:16" ht="13.8" x14ac:dyDescent="0.15">
      <c r="B1" s="22"/>
      <c r="C1" s="22"/>
      <c r="D1" s="22"/>
      <c r="E1" s="22"/>
      <c r="F1" s="22" t="s">
        <v>17</v>
      </c>
      <c r="G1" s="22"/>
      <c r="H1" s="22"/>
      <c r="I1" s="22"/>
      <c r="J1" s="23"/>
      <c r="K1" s="22"/>
      <c r="L1" s="22"/>
      <c r="P1" s="1" t="s">
        <v>20</v>
      </c>
    </row>
    <row r="2" spans="1:16" ht="13.8" x14ac:dyDescent="0.15">
      <c r="B2" s="22"/>
      <c r="C2" s="22"/>
      <c r="D2" s="21"/>
      <c r="E2" s="22"/>
      <c r="F2" s="22"/>
      <c r="G2" s="22"/>
      <c r="H2" s="22"/>
      <c r="I2" s="22"/>
      <c r="J2" s="23" t="s">
        <v>120</v>
      </c>
      <c r="K2" s="22"/>
      <c r="L2" s="22" t="s">
        <v>18</v>
      </c>
      <c r="N2" s="1" t="s">
        <v>0</v>
      </c>
    </row>
    <row r="3" spans="1:16" ht="13.8" x14ac:dyDescent="0.15">
      <c r="B3" s="22"/>
      <c r="C3" s="22" t="s">
        <v>1</v>
      </c>
      <c r="D3" s="21" t="s">
        <v>2</v>
      </c>
      <c r="E3" s="22"/>
      <c r="F3" s="22"/>
      <c r="G3" s="22"/>
      <c r="H3" s="22"/>
      <c r="I3" s="22"/>
      <c r="J3" s="23" t="s">
        <v>121</v>
      </c>
      <c r="K3" s="22" t="s">
        <v>4</v>
      </c>
      <c r="L3" s="22" t="s">
        <v>19</v>
      </c>
      <c r="N3" s="1" t="s">
        <v>3</v>
      </c>
    </row>
    <row r="4" spans="1:16" ht="14.4" thickBot="1" x14ac:dyDescent="0.2">
      <c r="B4" s="22"/>
      <c r="C4" s="21" t="s">
        <v>118</v>
      </c>
      <c r="D4" s="21" t="s">
        <v>119</v>
      </c>
      <c r="E4" s="22" t="s">
        <v>5</v>
      </c>
      <c r="F4" s="22" t="s">
        <v>6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N4" s="1" t="s">
        <v>5</v>
      </c>
    </row>
    <row r="5" spans="1:16" ht="16.8" thickBot="1" x14ac:dyDescent="0.25">
      <c r="A5" s="1" t="s">
        <v>7</v>
      </c>
      <c r="B5" s="22" t="s">
        <v>122</v>
      </c>
      <c r="C5" s="24">
        <v>100</v>
      </c>
      <c r="D5" s="25">
        <v>800</v>
      </c>
      <c r="E5" s="26">
        <f>F5+G5*(D5+273)+H5*(D5+273)^2+I5*(D5+273)^3</f>
        <v>32.977488277411098</v>
      </c>
      <c r="F5" s="27">
        <v>26.52</v>
      </c>
      <c r="G5" s="28">
        <v>7.2259999999999998E-3</v>
      </c>
      <c r="H5" s="28">
        <v>-1.0380000000000001E-6</v>
      </c>
      <c r="I5" s="28">
        <v>-8.17E-11</v>
      </c>
      <c r="J5" s="23">
        <f>F5*((D5+273)-(C5+273))+(G5/2)*((D5+273)^2-(C5+273)^2)+(H5/3)*((D5+273)^3-(C5+273)^3)+(I5/4)*((D5+273)^4-(C5+273)^4)</f>
        <v>21784.91504117327</v>
      </c>
      <c r="K5" s="24">
        <v>0.73799999999999999</v>
      </c>
      <c r="L5" s="26">
        <f>J5*K5*0.001</f>
        <v>16.077267300385873</v>
      </c>
      <c r="N5" s="2">
        <f>(1/((D5+273)-(C5+273)))*(F5*((D5+273)-(C5+273))+(G5/2)*((D5+273)^2-(C5+273)^2)+(H5/3)*((D5+273)^3-(C5+273)^3)+(I5/4)*((D5+273)^4-(C5+273)^4))</f>
        <v>31.1213072016761</v>
      </c>
    </row>
    <row r="6" spans="1:16" ht="16.8" thickBot="1" x14ac:dyDescent="0.25">
      <c r="A6" s="1" t="s">
        <v>8</v>
      </c>
      <c r="B6" s="22" t="s">
        <v>124</v>
      </c>
      <c r="C6" s="29">
        <f>$C$5</f>
        <v>100</v>
      </c>
      <c r="D6" s="30">
        <f>$D$5</f>
        <v>800</v>
      </c>
      <c r="E6" s="26">
        <f>F6+G6*(D6+273)+H6*(D6+273)^2+I6*(D6+273)^3</f>
        <v>35.170315293181993</v>
      </c>
      <c r="F6" s="27">
        <v>24.86</v>
      </c>
      <c r="G6" s="28">
        <v>1.5959999999999998E-2</v>
      </c>
      <c r="H6" s="28">
        <v>-7.2559999999999996E-6</v>
      </c>
      <c r="I6" s="28">
        <v>1.246E-9</v>
      </c>
      <c r="J6" s="23">
        <f>F6*((D6+273)-(C6+273))+(G6/2)*((D6+273)^2-(C6+273)^2)+(H6/3)*((D6+273)^3-(C6+273)^3)+(I6/4)*((D6+273)^4-(C6+273)^4)</f>
        <v>23023.791991070731</v>
      </c>
      <c r="K6" s="24">
        <v>6.6000000000000003E-2</v>
      </c>
      <c r="L6" s="26">
        <f>J6*K6*0.001</f>
        <v>1.5195702714106682</v>
      </c>
      <c r="N6" s="2">
        <f>(1/((D6+273)-(C6+273)))*(F6*((D6+273)-(C6+273))+(G6/2)*((D6+273)^2-(C6+273)^2)+(H6/3)*((D6+273)^3-(C6+273)^3)+(I6/4)*((D6+273)^4-(C6+273)^4))</f>
        <v>32.89113141581533</v>
      </c>
    </row>
    <row r="7" spans="1:16" ht="16.8" thickBot="1" x14ac:dyDescent="0.25">
      <c r="A7" s="1" t="s">
        <v>9</v>
      </c>
      <c r="B7" s="22" t="s">
        <v>125</v>
      </c>
      <c r="C7" s="29">
        <f>$C$5</f>
        <v>100</v>
      </c>
      <c r="D7" s="30">
        <f>$D$5</f>
        <v>800</v>
      </c>
      <c r="E7" s="26">
        <f>F7+G7*(D7+273)+H7*(D7+273)^2+I7*(D7+273)^3</f>
        <v>42.023712354922999</v>
      </c>
      <c r="F7" s="27">
        <v>29.73</v>
      </c>
      <c r="G7" s="28">
        <v>1.0200000000000001E-2</v>
      </c>
      <c r="H7" s="28">
        <v>2.4389999999999999E-6</v>
      </c>
      <c r="I7" s="28">
        <v>-1.181E-9</v>
      </c>
      <c r="J7" s="23">
        <f>F7*((D7+273)-(C7+273))+(G7/2)*((D7+273)^2-(C7+273)^2)+(H7/3)*((D7+273)^3-(C7+273)^3)+(I7/4)*((D7+273)^4-(C7+273)^4)</f>
        <v>26549.733952961102</v>
      </c>
      <c r="K7" s="24">
        <v>0.13100000000000001</v>
      </c>
      <c r="L7" s="26">
        <f>J7*K7*0.001</f>
        <v>3.4780151478379042</v>
      </c>
      <c r="N7" s="2">
        <f>(1/((D7+273)-(C7+273)))*(F7*((D7+273)-(C7+273))+(G7/2)*((D7+273)^2-(C7+273)^2)+(H7/3)*((D7+273)^3-(C7+273)^3)+(I7/4)*((D7+273)^4-(C7+273)^4))</f>
        <v>37.928191361373003</v>
      </c>
    </row>
    <row r="8" spans="1:16" ht="16.8" thickBot="1" x14ac:dyDescent="0.25">
      <c r="A8" s="1" t="s">
        <v>10</v>
      </c>
      <c r="B8" s="22" t="s">
        <v>123</v>
      </c>
      <c r="C8" s="29">
        <f>$C$5</f>
        <v>100</v>
      </c>
      <c r="D8" s="30">
        <f>$D$5</f>
        <v>800</v>
      </c>
      <c r="E8" s="26">
        <f>F8+G8*(D8+273)+H8*(D8+273)^2+I8*(D8+273)^3</f>
        <v>55.373986998849993</v>
      </c>
      <c r="F8" s="27">
        <v>24.87</v>
      </c>
      <c r="G8" s="28">
        <v>4.9549999999999997E-2</v>
      </c>
      <c r="H8" s="28">
        <v>-2.4029999999999999E-5</v>
      </c>
      <c r="I8" s="28">
        <v>4.0499999999999999E-9</v>
      </c>
      <c r="J8" s="23">
        <f>F8*((D8+273)-(C8+273))+(G8/2)*((D8+273)^2-(C8+273)^2)+(H8/3)*((D8+273)^3-(C8+273)^3)+(I8/4)*((D8+273)^4-(C8+273)^4)</f>
        <v>34329.102098444993</v>
      </c>
      <c r="K8" s="24">
        <v>6.5000000000000002E-2</v>
      </c>
      <c r="L8" s="26">
        <f>J8*K8*0.001</f>
        <v>2.2313916363989246</v>
      </c>
      <c r="N8" s="2">
        <f>(1/((D8+273)-(C8+273)))*(F8*((D8+273)-(C8+273))+(G8/2)*((D8+273)^2-(C8+273)^2)+(H8/3)*((D8+273)^3-(C8+273)^3)+(I8/4)*((D8+273)^4-(C8+273)^4))</f>
        <v>49.041574426349989</v>
      </c>
    </row>
    <row r="9" spans="1:16" ht="13.8" x14ac:dyDescent="0.15">
      <c r="B9" s="22"/>
      <c r="C9" s="22"/>
      <c r="D9" s="22"/>
      <c r="E9" s="22"/>
      <c r="F9" s="22"/>
      <c r="G9" s="26"/>
      <c r="H9" s="22"/>
      <c r="I9" s="22"/>
      <c r="J9" s="22"/>
      <c r="K9" s="22"/>
      <c r="L9" s="26">
        <f>SUM(L5:L8)</f>
        <v>23.306244356033371</v>
      </c>
    </row>
    <row r="10" spans="1:16" x14ac:dyDescent="0.15">
      <c r="A10" s="3"/>
      <c r="B10" s="3"/>
      <c r="C10" s="3"/>
      <c r="D10" s="3"/>
      <c r="E10" s="3"/>
      <c r="F10" s="3"/>
      <c r="G10" s="31"/>
      <c r="H10" s="3"/>
      <c r="I10" s="3"/>
      <c r="J10" s="3"/>
      <c r="K10" s="3"/>
    </row>
    <row r="11" spans="1:16" x14ac:dyDescent="0.15">
      <c r="A11" s="3"/>
      <c r="B11" s="3"/>
      <c r="C11" s="3"/>
      <c r="D11" s="3"/>
      <c r="E11" s="3"/>
      <c r="F11" s="3"/>
      <c r="G11" s="31"/>
      <c r="H11" s="32"/>
      <c r="I11" s="3"/>
      <c r="J11" s="3"/>
      <c r="K11" s="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1</xdr:col>
                <xdr:colOff>38100</xdr:colOff>
                <xdr:row>9</xdr:row>
                <xdr:rowOff>45720</xdr:rowOff>
              </from>
              <to>
                <xdr:col>11</xdr:col>
                <xdr:colOff>160020</xdr:colOff>
                <xdr:row>11</xdr:row>
                <xdr:rowOff>38100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opLeftCell="A39" zoomScale="102" zoomScaleNormal="102" workbookViewId="0">
      <selection activeCell="M61" sqref="M61"/>
    </sheetView>
  </sheetViews>
  <sheetFormatPr defaultRowHeight="12.75" customHeight="1" x14ac:dyDescent="0.2"/>
  <cols>
    <col min="1" max="1" width="17" style="4" customWidth="1"/>
    <col min="2" max="2" width="14.42578125" style="4" customWidth="1"/>
    <col min="3" max="3" width="9.7109375" style="4" customWidth="1"/>
    <col min="4" max="4" width="13" style="4" customWidth="1"/>
    <col min="5" max="5" width="18.7109375" style="4" customWidth="1"/>
    <col min="6" max="6" width="15.42578125" style="4" customWidth="1"/>
    <col min="7" max="7" width="9.42578125" style="4" customWidth="1"/>
    <col min="8" max="8" width="12" style="4" customWidth="1"/>
    <col min="9" max="9" width="13.85546875" style="4" customWidth="1"/>
    <col min="10" max="10" width="13" style="4" customWidth="1"/>
    <col min="11" max="11" width="9.28515625" style="5"/>
    <col min="12" max="14" width="9.28515625" style="4"/>
    <col min="15" max="15" width="15.85546875" style="4" bestFit="1" customWidth="1"/>
    <col min="16" max="256" width="9.28515625" style="4"/>
    <col min="257" max="257" width="17" style="4" customWidth="1"/>
    <col min="258" max="258" width="14.42578125" style="4" customWidth="1"/>
    <col min="259" max="259" width="9.7109375" style="4" customWidth="1"/>
    <col min="260" max="260" width="13" style="4" customWidth="1"/>
    <col min="261" max="261" width="18.7109375" style="4" customWidth="1"/>
    <col min="262" max="262" width="15.42578125" style="4" customWidth="1"/>
    <col min="263" max="263" width="9.42578125" style="4" customWidth="1"/>
    <col min="264" max="264" width="12" style="4" customWidth="1"/>
    <col min="265" max="265" width="13.85546875" style="4" customWidth="1"/>
    <col min="266" max="266" width="13" style="4" customWidth="1"/>
    <col min="267" max="270" width="9.28515625" style="4"/>
    <col min="271" max="271" width="15.85546875" style="4" bestFit="1" customWidth="1"/>
    <col min="272" max="512" width="9.28515625" style="4"/>
    <col min="513" max="513" width="17" style="4" customWidth="1"/>
    <col min="514" max="514" width="14.42578125" style="4" customWidth="1"/>
    <col min="515" max="515" width="9.7109375" style="4" customWidth="1"/>
    <col min="516" max="516" width="13" style="4" customWidth="1"/>
    <col min="517" max="517" width="18.7109375" style="4" customWidth="1"/>
    <col min="518" max="518" width="15.42578125" style="4" customWidth="1"/>
    <col min="519" max="519" width="9.42578125" style="4" customWidth="1"/>
    <col min="520" max="520" width="12" style="4" customWidth="1"/>
    <col min="521" max="521" width="13.85546875" style="4" customWidth="1"/>
    <col min="522" max="522" width="13" style="4" customWidth="1"/>
    <col min="523" max="526" width="9.28515625" style="4"/>
    <col min="527" max="527" width="15.85546875" style="4" bestFit="1" customWidth="1"/>
    <col min="528" max="768" width="9.28515625" style="4"/>
    <col min="769" max="769" width="17" style="4" customWidth="1"/>
    <col min="770" max="770" width="14.42578125" style="4" customWidth="1"/>
    <col min="771" max="771" width="9.7109375" style="4" customWidth="1"/>
    <col min="772" max="772" width="13" style="4" customWidth="1"/>
    <col min="773" max="773" width="18.7109375" style="4" customWidth="1"/>
    <col min="774" max="774" width="15.42578125" style="4" customWidth="1"/>
    <col min="775" max="775" width="9.42578125" style="4" customWidth="1"/>
    <col min="776" max="776" width="12" style="4" customWidth="1"/>
    <col min="777" max="777" width="13.85546875" style="4" customWidth="1"/>
    <col min="778" max="778" width="13" style="4" customWidth="1"/>
    <col min="779" max="782" width="9.28515625" style="4"/>
    <col min="783" max="783" width="15.85546875" style="4" bestFit="1" customWidth="1"/>
    <col min="784" max="1024" width="9.28515625" style="4"/>
    <col min="1025" max="1025" width="17" style="4" customWidth="1"/>
    <col min="1026" max="1026" width="14.42578125" style="4" customWidth="1"/>
    <col min="1027" max="1027" width="9.7109375" style="4" customWidth="1"/>
    <col min="1028" max="1028" width="13" style="4" customWidth="1"/>
    <col min="1029" max="1029" width="18.7109375" style="4" customWidth="1"/>
    <col min="1030" max="1030" width="15.42578125" style="4" customWidth="1"/>
    <col min="1031" max="1031" width="9.42578125" style="4" customWidth="1"/>
    <col min="1032" max="1032" width="12" style="4" customWidth="1"/>
    <col min="1033" max="1033" width="13.85546875" style="4" customWidth="1"/>
    <col min="1034" max="1034" width="13" style="4" customWidth="1"/>
    <col min="1035" max="1038" width="9.28515625" style="4"/>
    <col min="1039" max="1039" width="15.85546875" style="4" bestFit="1" customWidth="1"/>
    <col min="1040" max="1280" width="9.28515625" style="4"/>
    <col min="1281" max="1281" width="17" style="4" customWidth="1"/>
    <col min="1282" max="1282" width="14.42578125" style="4" customWidth="1"/>
    <col min="1283" max="1283" width="9.7109375" style="4" customWidth="1"/>
    <col min="1284" max="1284" width="13" style="4" customWidth="1"/>
    <col min="1285" max="1285" width="18.7109375" style="4" customWidth="1"/>
    <col min="1286" max="1286" width="15.42578125" style="4" customWidth="1"/>
    <col min="1287" max="1287" width="9.42578125" style="4" customWidth="1"/>
    <col min="1288" max="1288" width="12" style="4" customWidth="1"/>
    <col min="1289" max="1289" width="13.85546875" style="4" customWidth="1"/>
    <col min="1290" max="1290" width="13" style="4" customWidth="1"/>
    <col min="1291" max="1294" width="9.28515625" style="4"/>
    <col min="1295" max="1295" width="15.85546875" style="4" bestFit="1" customWidth="1"/>
    <col min="1296" max="1536" width="9.28515625" style="4"/>
    <col min="1537" max="1537" width="17" style="4" customWidth="1"/>
    <col min="1538" max="1538" width="14.42578125" style="4" customWidth="1"/>
    <col min="1539" max="1539" width="9.7109375" style="4" customWidth="1"/>
    <col min="1540" max="1540" width="13" style="4" customWidth="1"/>
    <col min="1541" max="1541" width="18.7109375" style="4" customWidth="1"/>
    <col min="1542" max="1542" width="15.42578125" style="4" customWidth="1"/>
    <col min="1543" max="1543" width="9.42578125" style="4" customWidth="1"/>
    <col min="1544" max="1544" width="12" style="4" customWidth="1"/>
    <col min="1545" max="1545" width="13.85546875" style="4" customWidth="1"/>
    <col min="1546" max="1546" width="13" style="4" customWidth="1"/>
    <col min="1547" max="1550" width="9.28515625" style="4"/>
    <col min="1551" max="1551" width="15.85546875" style="4" bestFit="1" customWidth="1"/>
    <col min="1552" max="1792" width="9.28515625" style="4"/>
    <col min="1793" max="1793" width="17" style="4" customWidth="1"/>
    <col min="1794" max="1794" width="14.42578125" style="4" customWidth="1"/>
    <col min="1795" max="1795" width="9.7109375" style="4" customWidth="1"/>
    <col min="1796" max="1796" width="13" style="4" customWidth="1"/>
    <col min="1797" max="1797" width="18.7109375" style="4" customWidth="1"/>
    <col min="1798" max="1798" width="15.42578125" style="4" customWidth="1"/>
    <col min="1799" max="1799" width="9.42578125" style="4" customWidth="1"/>
    <col min="1800" max="1800" width="12" style="4" customWidth="1"/>
    <col min="1801" max="1801" width="13.85546875" style="4" customWidth="1"/>
    <col min="1802" max="1802" width="13" style="4" customWidth="1"/>
    <col min="1803" max="1806" width="9.28515625" style="4"/>
    <col min="1807" max="1807" width="15.85546875" style="4" bestFit="1" customWidth="1"/>
    <col min="1808" max="2048" width="9.28515625" style="4"/>
    <col min="2049" max="2049" width="17" style="4" customWidth="1"/>
    <col min="2050" max="2050" width="14.42578125" style="4" customWidth="1"/>
    <col min="2051" max="2051" width="9.7109375" style="4" customWidth="1"/>
    <col min="2052" max="2052" width="13" style="4" customWidth="1"/>
    <col min="2053" max="2053" width="18.7109375" style="4" customWidth="1"/>
    <col min="2054" max="2054" width="15.42578125" style="4" customWidth="1"/>
    <col min="2055" max="2055" width="9.42578125" style="4" customWidth="1"/>
    <col min="2056" max="2056" width="12" style="4" customWidth="1"/>
    <col min="2057" max="2057" width="13.85546875" style="4" customWidth="1"/>
    <col min="2058" max="2058" width="13" style="4" customWidth="1"/>
    <col min="2059" max="2062" width="9.28515625" style="4"/>
    <col min="2063" max="2063" width="15.85546875" style="4" bestFit="1" customWidth="1"/>
    <col min="2064" max="2304" width="9.28515625" style="4"/>
    <col min="2305" max="2305" width="17" style="4" customWidth="1"/>
    <col min="2306" max="2306" width="14.42578125" style="4" customWidth="1"/>
    <col min="2307" max="2307" width="9.7109375" style="4" customWidth="1"/>
    <col min="2308" max="2308" width="13" style="4" customWidth="1"/>
    <col min="2309" max="2309" width="18.7109375" style="4" customWidth="1"/>
    <col min="2310" max="2310" width="15.42578125" style="4" customWidth="1"/>
    <col min="2311" max="2311" width="9.42578125" style="4" customWidth="1"/>
    <col min="2312" max="2312" width="12" style="4" customWidth="1"/>
    <col min="2313" max="2313" width="13.85546875" style="4" customWidth="1"/>
    <col min="2314" max="2314" width="13" style="4" customWidth="1"/>
    <col min="2315" max="2318" width="9.28515625" style="4"/>
    <col min="2319" max="2319" width="15.85546875" style="4" bestFit="1" customWidth="1"/>
    <col min="2320" max="2560" width="9.28515625" style="4"/>
    <col min="2561" max="2561" width="17" style="4" customWidth="1"/>
    <col min="2562" max="2562" width="14.42578125" style="4" customWidth="1"/>
    <col min="2563" max="2563" width="9.7109375" style="4" customWidth="1"/>
    <col min="2564" max="2564" width="13" style="4" customWidth="1"/>
    <col min="2565" max="2565" width="18.7109375" style="4" customWidth="1"/>
    <col min="2566" max="2566" width="15.42578125" style="4" customWidth="1"/>
    <col min="2567" max="2567" width="9.42578125" style="4" customWidth="1"/>
    <col min="2568" max="2568" width="12" style="4" customWidth="1"/>
    <col min="2569" max="2569" width="13.85546875" style="4" customWidth="1"/>
    <col min="2570" max="2570" width="13" style="4" customWidth="1"/>
    <col min="2571" max="2574" width="9.28515625" style="4"/>
    <col min="2575" max="2575" width="15.85546875" style="4" bestFit="1" customWidth="1"/>
    <col min="2576" max="2816" width="9.28515625" style="4"/>
    <col min="2817" max="2817" width="17" style="4" customWidth="1"/>
    <col min="2818" max="2818" width="14.42578125" style="4" customWidth="1"/>
    <col min="2819" max="2819" width="9.7109375" style="4" customWidth="1"/>
    <col min="2820" max="2820" width="13" style="4" customWidth="1"/>
    <col min="2821" max="2821" width="18.7109375" style="4" customWidth="1"/>
    <col min="2822" max="2822" width="15.42578125" style="4" customWidth="1"/>
    <col min="2823" max="2823" width="9.42578125" style="4" customWidth="1"/>
    <col min="2824" max="2824" width="12" style="4" customWidth="1"/>
    <col min="2825" max="2825" width="13.85546875" style="4" customWidth="1"/>
    <col min="2826" max="2826" width="13" style="4" customWidth="1"/>
    <col min="2827" max="2830" width="9.28515625" style="4"/>
    <col min="2831" max="2831" width="15.85546875" style="4" bestFit="1" customWidth="1"/>
    <col min="2832" max="3072" width="9.28515625" style="4"/>
    <col min="3073" max="3073" width="17" style="4" customWidth="1"/>
    <col min="3074" max="3074" width="14.42578125" style="4" customWidth="1"/>
    <col min="3075" max="3075" width="9.7109375" style="4" customWidth="1"/>
    <col min="3076" max="3076" width="13" style="4" customWidth="1"/>
    <col min="3077" max="3077" width="18.7109375" style="4" customWidth="1"/>
    <col min="3078" max="3078" width="15.42578125" style="4" customWidth="1"/>
    <col min="3079" max="3079" width="9.42578125" style="4" customWidth="1"/>
    <col min="3080" max="3080" width="12" style="4" customWidth="1"/>
    <col min="3081" max="3081" width="13.85546875" style="4" customWidth="1"/>
    <col min="3082" max="3082" width="13" style="4" customWidth="1"/>
    <col min="3083" max="3086" width="9.28515625" style="4"/>
    <col min="3087" max="3087" width="15.85546875" style="4" bestFit="1" customWidth="1"/>
    <col min="3088" max="3328" width="9.28515625" style="4"/>
    <col min="3329" max="3329" width="17" style="4" customWidth="1"/>
    <col min="3330" max="3330" width="14.42578125" style="4" customWidth="1"/>
    <col min="3331" max="3331" width="9.7109375" style="4" customWidth="1"/>
    <col min="3332" max="3332" width="13" style="4" customWidth="1"/>
    <col min="3333" max="3333" width="18.7109375" style="4" customWidth="1"/>
    <col min="3334" max="3334" width="15.42578125" style="4" customWidth="1"/>
    <col min="3335" max="3335" width="9.42578125" style="4" customWidth="1"/>
    <col min="3336" max="3336" width="12" style="4" customWidth="1"/>
    <col min="3337" max="3337" width="13.85546875" style="4" customWidth="1"/>
    <col min="3338" max="3338" width="13" style="4" customWidth="1"/>
    <col min="3339" max="3342" width="9.28515625" style="4"/>
    <col min="3343" max="3343" width="15.85546875" style="4" bestFit="1" customWidth="1"/>
    <col min="3344" max="3584" width="9.28515625" style="4"/>
    <col min="3585" max="3585" width="17" style="4" customWidth="1"/>
    <col min="3586" max="3586" width="14.42578125" style="4" customWidth="1"/>
    <col min="3587" max="3587" width="9.7109375" style="4" customWidth="1"/>
    <col min="3588" max="3588" width="13" style="4" customWidth="1"/>
    <col min="3589" max="3589" width="18.7109375" style="4" customWidth="1"/>
    <col min="3590" max="3590" width="15.42578125" style="4" customWidth="1"/>
    <col min="3591" max="3591" width="9.42578125" style="4" customWidth="1"/>
    <col min="3592" max="3592" width="12" style="4" customWidth="1"/>
    <col min="3593" max="3593" width="13.85546875" style="4" customWidth="1"/>
    <col min="3594" max="3594" width="13" style="4" customWidth="1"/>
    <col min="3595" max="3598" width="9.28515625" style="4"/>
    <col min="3599" max="3599" width="15.85546875" style="4" bestFit="1" customWidth="1"/>
    <col min="3600" max="3840" width="9.28515625" style="4"/>
    <col min="3841" max="3841" width="17" style="4" customWidth="1"/>
    <col min="3842" max="3842" width="14.42578125" style="4" customWidth="1"/>
    <col min="3843" max="3843" width="9.7109375" style="4" customWidth="1"/>
    <col min="3844" max="3844" width="13" style="4" customWidth="1"/>
    <col min="3845" max="3845" width="18.7109375" style="4" customWidth="1"/>
    <col min="3846" max="3846" width="15.42578125" style="4" customWidth="1"/>
    <col min="3847" max="3847" width="9.42578125" style="4" customWidth="1"/>
    <col min="3848" max="3848" width="12" style="4" customWidth="1"/>
    <col min="3849" max="3849" width="13.85546875" style="4" customWidth="1"/>
    <col min="3850" max="3850" width="13" style="4" customWidth="1"/>
    <col min="3851" max="3854" width="9.28515625" style="4"/>
    <col min="3855" max="3855" width="15.85546875" style="4" bestFit="1" customWidth="1"/>
    <col min="3856" max="4096" width="9.28515625" style="4"/>
    <col min="4097" max="4097" width="17" style="4" customWidth="1"/>
    <col min="4098" max="4098" width="14.42578125" style="4" customWidth="1"/>
    <col min="4099" max="4099" width="9.7109375" style="4" customWidth="1"/>
    <col min="4100" max="4100" width="13" style="4" customWidth="1"/>
    <col min="4101" max="4101" width="18.7109375" style="4" customWidth="1"/>
    <col min="4102" max="4102" width="15.42578125" style="4" customWidth="1"/>
    <col min="4103" max="4103" width="9.42578125" style="4" customWidth="1"/>
    <col min="4104" max="4104" width="12" style="4" customWidth="1"/>
    <col min="4105" max="4105" width="13.85546875" style="4" customWidth="1"/>
    <col min="4106" max="4106" width="13" style="4" customWidth="1"/>
    <col min="4107" max="4110" width="9.28515625" style="4"/>
    <col min="4111" max="4111" width="15.85546875" style="4" bestFit="1" customWidth="1"/>
    <col min="4112" max="4352" width="9.28515625" style="4"/>
    <col min="4353" max="4353" width="17" style="4" customWidth="1"/>
    <col min="4354" max="4354" width="14.42578125" style="4" customWidth="1"/>
    <col min="4355" max="4355" width="9.7109375" style="4" customWidth="1"/>
    <col min="4356" max="4356" width="13" style="4" customWidth="1"/>
    <col min="4357" max="4357" width="18.7109375" style="4" customWidth="1"/>
    <col min="4358" max="4358" width="15.42578125" style="4" customWidth="1"/>
    <col min="4359" max="4359" width="9.42578125" style="4" customWidth="1"/>
    <col min="4360" max="4360" width="12" style="4" customWidth="1"/>
    <col min="4361" max="4361" width="13.85546875" style="4" customWidth="1"/>
    <col min="4362" max="4362" width="13" style="4" customWidth="1"/>
    <col min="4363" max="4366" width="9.28515625" style="4"/>
    <col min="4367" max="4367" width="15.85546875" style="4" bestFit="1" customWidth="1"/>
    <col min="4368" max="4608" width="9.28515625" style="4"/>
    <col min="4609" max="4609" width="17" style="4" customWidth="1"/>
    <col min="4610" max="4610" width="14.42578125" style="4" customWidth="1"/>
    <col min="4611" max="4611" width="9.7109375" style="4" customWidth="1"/>
    <col min="4612" max="4612" width="13" style="4" customWidth="1"/>
    <col min="4613" max="4613" width="18.7109375" style="4" customWidth="1"/>
    <col min="4614" max="4614" width="15.42578125" style="4" customWidth="1"/>
    <col min="4615" max="4615" width="9.42578125" style="4" customWidth="1"/>
    <col min="4616" max="4616" width="12" style="4" customWidth="1"/>
    <col min="4617" max="4617" width="13.85546875" style="4" customWidth="1"/>
    <col min="4618" max="4618" width="13" style="4" customWidth="1"/>
    <col min="4619" max="4622" width="9.28515625" style="4"/>
    <col min="4623" max="4623" width="15.85546875" style="4" bestFit="1" customWidth="1"/>
    <col min="4624" max="4864" width="9.28515625" style="4"/>
    <col min="4865" max="4865" width="17" style="4" customWidth="1"/>
    <col min="4866" max="4866" width="14.42578125" style="4" customWidth="1"/>
    <col min="4867" max="4867" width="9.7109375" style="4" customWidth="1"/>
    <col min="4868" max="4868" width="13" style="4" customWidth="1"/>
    <col min="4869" max="4869" width="18.7109375" style="4" customWidth="1"/>
    <col min="4870" max="4870" width="15.42578125" style="4" customWidth="1"/>
    <col min="4871" max="4871" width="9.42578125" style="4" customWidth="1"/>
    <col min="4872" max="4872" width="12" style="4" customWidth="1"/>
    <col min="4873" max="4873" width="13.85546875" style="4" customWidth="1"/>
    <col min="4874" max="4874" width="13" style="4" customWidth="1"/>
    <col min="4875" max="4878" width="9.28515625" style="4"/>
    <col min="4879" max="4879" width="15.85546875" style="4" bestFit="1" customWidth="1"/>
    <col min="4880" max="5120" width="9.28515625" style="4"/>
    <col min="5121" max="5121" width="17" style="4" customWidth="1"/>
    <col min="5122" max="5122" width="14.42578125" style="4" customWidth="1"/>
    <col min="5123" max="5123" width="9.7109375" style="4" customWidth="1"/>
    <col min="5124" max="5124" width="13" style="4" customWidth="1"/>
    <col min="5125" max="5125" width="18.7109375" style="4" customWidth="1"/>
    <col min="5126" max="5126" width="15.42578125" style="4" customWidth="1"/>
    <col min="5127" max="5127" width="9.42578125" style="4" customWidth="1"/>
    <col min="5128" max="5128" width="12" style="4" customWidth="1"/>
    <col min="5129" max="5129" width="13.85546875" style="4" customWidth="1"/>
    <col min="5130" max="5130" width="13" style="4" customWidth="1"/>
    <col min="5131" max="5134" width="9.28515625" style="4"/>
    <col min="5135" max="5135" width="15.85546875" style="4" bestFit="1" customWidth="1"/>
    <col min="5136" max="5376" width="9.28515625" style="4"/>
    <col min="5377" max="5377" width="17" style="4" customWidth="1"/>
    <col min="5378" max="5378" width="14.42578125" style="4" customWidth="1"/>
    <col min="5379" max="5379" width="9.7109375" style="4" customWidth="1"/>
    <col min="5380" max="5380" width="13" style="4" customWidth="1"/>
    <col min="5381" max="5381" width="18.7109375" style="4" customWidth="1"/>
    <col min="5382" max="5382" width="15.42578125" style="4" customWidth="1"/>
    <col min="5383" max="5383" width="9.42578125" style="4" customWidth="1"/>
    <col min="5384" max="5384" width="12" style="4" customWidth="1"/>
    <col min="5385" max="5385" width="13.85546875" style="4" customWidth="1"/>
    <col min="5386" max="5386" width="13" style="4" customWidth="1"/>
    <col min="5387" max="5390" width="9.28515625" style="4"/>
    <col min="5391" max="5391" width="15.85546875" style="4" bestFit="1" customWidth="1"/>
    <col min="5392" max="5632" width="9.28515625" style="4"/>
    <col min="5633" max="5633" width="17" style="4" customWidth="1"/>
    <col min="5634" max="5634" width="14.42578125" style="4" customWidth="1"/>
    <col min="5635" max="5635" width="9.7109375" style="4" customWidth="1"/>
    <col min="5636" max="5636" width="13" style="4" customWidth="1"/>
    <col min="5637" max="5637" width="18.7109375" style="4" customWidth="1"/>
    <col min="5638" max="5638" width="15.42578125" style="4" customWidth="1"/>
    <col min="5639" max="5639" width="9.42578125" style="4" customWidth="1"/>
    <col min="5640" max="5640" width="12" style="4" customWidth="1"/>
    <col min="5641" max="5641" width="13.85546875" style="4" customWidth="1"/>
    <col min="5642" max="5642" width="13" style="4" customWidth="1"/>
    <col min="5643" max="5646" width="9.28515625" style="4"/>
    <col min="5647" max="5647" width="15.85546875" style="4" bestFit="1" customWidth="1"/>
    <col min="5648" max="5888" width="9.28515625" style="4"/>
    <col min="5889" max="5889" width="17" style="4" customWidth="1"/>
    <col min="5890" max="5890" width="14.42578125" style="4" customWidth="1"/>
    <col min="5891" max="5891" width="9.7109375" style="4" customWidth="1"/>
    <col min="5892" max="5892" width="13" style="4" customWidth="1"/>
    <col min="5893" max="5893" width="18.7109375" style="4" customWidth="1"/>
    <col min="5894" max="5894" width="15.42578125" style="4" customWidth="1"/>
    <col min="5895" max="5895" width="9.42578125" style="4" customWidth="1"/>
    <col min="5896" max="5896" width="12" style="4" customWidth="1"/>
    <col min="5897" max="5897" width="13.85546875" style="4" customWidth="1"/>
    <col min="5898" max="5898" width="13" style="4" customWidth="1"/>
    <col min="5899" max="5902" width="9.28515625" style="4"/>
    <col min="5903" max="5903" width="15.85546875" style="4" bestFit="1" customWidth="1"/>
    <col min="5904" max="6144" width="9.28515625" style="4"/>
    <col min="6145" max="6145" width="17" style="4" customWidth="1"/>
    <col min="6146" max="6146" width="14.42578125" style="4" customWidth="1"/>
    <col min="6147" max="6147" width="9.7109375" style="4" customWidth="1"/>
    <col min="6148" max="6148" width="13" style="4" customWidth="1"/>
    <col min="6149" max="6149" width="18.7109375" style="4" customWidth="1"/>
    <col min="6150" max="6150" width="15.42578125" style="4" customWidth="1"/>
    <col min="6151" max="6151" width="9.42578125" style="4" customWidth="1"/>
    <col min="6152" max="6152" width="12" style="4" customWidth="1"/>
    <col min="6153" max="6153" width="13.85546875" style="4" customWidth="1"/>
    <col min="6154" max="6154" width="13" style="4" customWidth="1"/>
    <col min="6155" max="6158" width="9.28515625" style="4"/>
    <col min="6159" max="6159" width="15.85546875" style="4" bestFit="1" customWidth="1"/>
    <col min="6160" max="6400" width="9.28515625" style="4"/>
    <col min="6401" max="6401" width="17" style="4" customWidth="1"/>
    <col min="6402" max="6402" width="14.42578125" style="4" customWidth="1"/>
    <col min="6403" max="6403" width="9.7109375" style="4" customWidth="1"/>
    <col min="6404" max="6404" width="13" style="4" customWidth="1"/>
    <col min="6405" max="6405" width="18.7109375" style="4" customWidth="1"/>
    <col min="6406" max="6406" width="15.42578125" style="4" customWidth="1"/>
    <col min="6407" max="6407" width="9.42578125" style="4" customWidth="1"/>
    <col min="6408" max="6408" width="12" style="4" customWidth="1"/>
    <col min="6409" max="6409" width="13.85546875" style="4" customWidth="1"/>
    <col min="6410" max="6410" width="13" style="4" customWidth="1"/>
    <col min="6411" max="6414" width="9.28515625" style="4"/>
    <col min="6415" max="6415" width="15.85546875" style="4" bestFit="1" customWidth="1"/>
    <col min="6416" max="6656" width="9.28515625" style="4"/>
    <col min="6657" max="6657" width="17" style="4" customWidth="1"/>
    <col min="6658" max="6658" width="14.42578125" style="4" customWidth="1"/>
    <col min="6659" max="6659" width="9.7109375" style="4" customWidth="1"/>
    <col min="6660" max="6660" width="13" style="4" customWidth="1"/>
    <col min="6661" max="6661" width="18.7109375" style="4" customWidth="1"/>
    <col min="6662" max="6662" width="15.42578125" style="4" customWidth="1"/>
    <col min="6663" max="6663" width="9.42578125" style="4" customWidth="1"/>
    <col min="6664" max="6664" width="12" style="4" customWidth="1"/>
    <col min="6665" max="6665" width="13.85546875" style="4" customWidth="1"/>
    <col min="6666" max="6666" width="13" style="4" customWidth="1"/>
    <col min="6667" max="6670" width="9.28515625" style="4"/>
    <col min="6671" max="6671" width="15.85546875" style="4" bestFit="1" customWidth="1"/>
    <col min="6672" max="6912" width="9.28515625" style="4"/>
    <col min="6913" max="6913" width="17" style="4" customWidth="1"/>
    <col min="6914" max="6914" width="14.42578125" style="4" customWidth="1"/>
    <col min="6915" max="6915" width="9.7109375" style="4" customWidth="1"/>
    <col min="6916" max="6916" width="13" style="4" customWidth="1"/>
    <col min="6917" max="6917" width="18.7109375" style="4" customWidth="1"/>
    <col min="6918" max="6918" width="15.42578125" style="4" customWidth="1"/>
    <col min="6919" max="6919" width="9.42578125" style="4" customWidth="1"/>
    <col min="6920" max="6920" width="12" style="4" customWidth="1"/>
    <col min="6921" max="6921" width="13.85546875" style="4" customWidth="1"/>
    <col min="6922" max="6922" width="13" style="4" customWidth="1"/>
    <col min="6923" max="6926" width="9.28515625" style="4"/>
    <col min="6927" max="6927" width="15.85546875" style="4" bestFit="1" customWidth="1"/>
    <col min="6928" max="7168" width="9.28515625" style="4"/>
    <col min="7169" max="7169" width="17" style="4" customWidth="1"/>
    <col min="7170" max="7170" width="14.42578125" style="4" customWidth="1"/>
    <col min="7171" max="7171" width="9.7109375" style="4" customWidth="1"/>
    <col min="7172" max="7172" width="13" style="4" customWidth="1"/>
    <col min="7173" max="7173" width="18.7109375" style="4" customWidth="1"/>
    <col min="7174" max="7174" width="15.42578125" style="4" customWidth="1"/>
    <col min="7175" max="7175" width="9.42578125" style="4" customWidth="1"/>
    <col min="7176" max="7176" width="12" style="4" customWidth="1"/>
    <col min="7177" max="7177" width="13.85546875" style="4" customWidth="1"/>
    <col min="7178" max="7178" width="13" style="4" customWidth="1"/>
    <col min="7179" max="7182" width="9.28515625" style="4"/>
    <col min="7183" max="7183" width="15.85546875" style="4" bestFit="1" customWidth="1"/>
    <col min="7184" max="7424" width="9.28515625" style="4"/>
    <col min="7425" max="7425" width="17" style="4" customWidth="1"/>
    <col min="7426" max="7426" width="14.42578125" style="4" customWidth="1"/>
    <col min="7427" max="7427" width="9.7109375" style="4" customWidth="1"/>
    <col min="7428" max="7428" width="13" style="4" customWidth="1"/>
    <col min="7429" max="7429" width="18.7109375" style="4" customWidth="1"/>
    <col min="7430" max="7430" width="15.42578125" style="4" customWidth="1"/>
    <col min="7431" max="7431" width="9.42578125" style="4" customWidth="1"/>
    <col min="7432" max="7432" width="12" style="4" customWidth="1"/>
    <col min="7433" max="7433" width="13.85546875" style="4" customWidth="1"/>
    <col min="7434" max="7434" width="13" style="4" customWidth="1"/>
    <col min="7435" max="7438" width="9.28515625" style="4"/>
    <col min="7439" max="7439" width="15.85546875" style="4" bestFit="1" customWidth="1"/>
    <col min="7440" max="7680" width="9.28515625" style="4"/>
    <col min="7681" max="7681" width="17" style="4" customWidth="1"/>
    <col min="7682" max="7682" width="14.42578125" style="4" customWidth="1"/>
    <col min="7683" max="7683" width="9.7109375" style="4" customWidth="1"/>
    <col min="7684" max="7684" width="13" style="4" customWidth="1"/>
    <col min="7685" max="7685" width="18.7109375" style="4" customWidth="1"/>
    <col min="7686" max="7686" width="15.42578125" style="4" customWidth="1"/>
    <col min="7687" max="7687" width="9.42578125" style="4" customWidth="1"/>
    <col min="7688" max="7688" width="12" style="4" customWidth="1"/>
    <col min="7689" max="7689" width="13.85546875" style="4" customWidth="1"/>
    <col min="7690" max="7690" width="13" style="4" customWidth="1"/>
    <col min="7691" max="7694" width="9.28515625" style="4"/>
    <col min="7695" max="7695" width="15.85546875" style="4" bestFit="1" customWidth="1"/>
    <col min="7696" max="7936" width="9.28515625" style="4"/>
    <col min="7937" max="7937" width="17" style="4" customWidth="1"/>
    <col min="7938" max="7938" width="14.42578125" style="4" customWidth="1"/>
    <col min="7939" max="7939" width="9.7109375" style="4" customWidth="1"/>
    <col min="7940" max="7940" width="13" style="4" customWidth="1"/>
    <col min="7941" max="7941" width="18.7109375" style="4" customWidth="1"/>
    <col min="7942" max="7942" width="15.42578125" style="4" customWidth="1"/>
    <col min="7943" max="7943" width="9.42578125" style="4" customWidth="1"/>
    <col min="7944" max="7944" width="12" style="4" customWidth="1"/>
    <col min="7945" max="7945" width="13.85546875" style="4" customWidth="1"/>
    <col min="7946" max="7946" width="13" style="4" customWidth="1"/>
    <col min="7947" max="7950" width="9.28515625" style="4"/>
    <col min="7951" max="7951" width="15.85546875" style="4" bestFit="1" customWidth="1"/>
    <col min="7952" max="8192" width="9.28515625" style="4"/>
    <col min="8193" max="8193" width="17" style="4" customWidth="1"/>
    <col min="8194" max="8194" width="14.42578125" style="4" customWidth="1"/>
    <col min="8195" max="8195" width="9.7109375" style="4" customWidth="1"/>
    <col min="8196" max="8196" width="13" style="4" customWidth="1"/>
    <col min="8197" max="8197" width="18.7109375" style="4" customWidth="1"/>
    <col min="8198" max="8198" width="15.42578125" style="4" customWidth="1"/>
    <col min="8199" max="8199" width="9.42578125" style="4" customWidth="1"/>
    <col min="8200" max="8200" width="12" style="4" customWidth="1"/>
    <col min="8201" max="8201" width="13.85546875" style="4" customWidth="1"/>
    <col min="8202" max="8202" width="13" style="4" customWidth="1"/>
    <col min="8203" max="8206" width="9.28515625" style="4"/>
    <col min="8207" max="8207" width="15.85546875" style="4" bestFit="1" customWidth="1"/>
    <col min="8208" max="8448" width="9.28515625" style="4"/>
    <col min="8449" max="8449" width="17" style="4" customWidth="1"/>
    <col min="8450" max="8450" width="14.42578125" style="4" customWidth="1"/>
    <col min="8451" max="8451" width="9.7109375" style="4" customWidth="1"/>
    <col min="8452" max="8452" width="13" style="4" customWidth="1"/>
    <col min="8453" max="8453" width="18.7109375" style="4" customWidth="1"/>
    <col min="8454" max="8454" width="15.42578125" style="4" customWidth="1"/>
    <col min="8455" max="8455" width="9.42578125" style="4" customWidth="1"/>
    <col min="8456" max="8456" width="12" style="4" customWidth="1"/>
    <col min="8457" max="8457" width="13.85546875" style="4" customWidth="1"/>
    <col min="8458" max="8458" width="13" style="4" customWidth="1"/>
    <col min="8459" max="8462" width="9.28515625" style="4"/>
    <col min="8463" max="8463" width="15.85546875" style="4" bestFit="1" customWidth="1"/>
    <col min="8464" max="8704" width="9.28515625" style="4"/>
    <col min="8705" max="8705" width="17" style="4" customWidth="1"/>
    <col min="8706" max="8706" width="14.42578125" style="4" customWidth="1"/>
    <col min="8707" max="8707" width="9.7109375" style="4" customWidth="1"/>
    <col min="8708" max="8708" width="13" style="4" customWidth="1"/>
    <col min="8709" max="8709" width="18.7109375" style="4" customWidth="1"/>
    <col min="8710" max="8710" width="15.42578125" style="4" customWidth="1"/>
    <col min="8711" max="8711" width="9.42578125" style="4" customWidth="1"/>
    <col min="8712" max="8712" width="12" style="4" customWidth="1"/>
    <col min="8713" max="8713" width="13.85546875" style="4" customWidth="1"/>
    <col min="8714" max="8714" width="13" style="4" customWidth="1"/>
    <col min="8715" max="8718" width="9.28515625" style="4"/>
    <col min="8719" max="8719" width="15.85546875" style="4" bestFit="1" customWidth="1"/>
    <col min="8720" max="8960" width="9.28515625" style="4"/>
    <col min="8961" max="8961" width="17" style="4" customWidth="1"/>
    <col min="8962" max="8962" width="14.42578125" style="4" customWidth="1"/>
    <col min="8963" max="8963" width="9.7109375" style="4" customWidth="1"/>
    <col min="8964" max="8964" width="13" style="4" customWidth="1"/>
    <col min="8965" max="8965" width="18.7109375" style="4" customWidth="1"/>
    <col min="8966" max="8966" width="15.42578125" style="4" customWidth="1"/>
    <col min="8967" max="8967" width="9.42578125" style="4" customWidth="1"/>
    <col min="8968" max="8968" width="12" style="4" customWidth="1"/>
    <col min="8969" max="8969" width="13.85546875" style="4" customWidth="1"/>
    <col min="8970" max="8970" width="13" style="4" customWidth="1"/>
    <col min="8971" max="8974" width="9.28515625" style="4"/>
    <col min="8975" max="8975" width="15.85546875" style="4" bestFit="1" customWidth="1"/>
    <col min="8976" max="9216" width="9.28515625" style="4"/>
    <col min="9217" max="9217" width="17" style="4" customWidth="1"/>
    <col min="9218" max="9218" width="14.42578125" style="4" customWidth="1"/>
    <col min="9219" max="9219" width="9.7109375" style="4" customWidth="1"/>
    <col min="9220" max="9220" width="13" style="4" customWidth="1"/>
    <col min="9221" max="9221" width="18.7109375" style="4" customWidth="1"/>
    <col min="9222" max="9222" width="15.42578125" style="4" customWidth="1"/>
    <col min="9223" max="9223" width="9.42578125" style="4" customWidth="1"/>
    <col min="9224" max="9224" width="12" style="4" customWidth="1"/>
    <col min="9225" max="9225" width="13.85546875" style="4" customWidth="1"/>
    <col min="9226" max="9226" width="13" style="4" customWidth="1"/>
    <col min="9227" max="9230" width="9.28515625" style="4"/>
    <col min="9231" max="9231" width="15.85546875" style="4" bestFit="1" customWidth="1"/>
    <col min="9232" max="9472" width="9.28515625" style="4"/>
    <col min="9473" max="9473" width="17" style="4" customWidth="1"/>
    <col min="9474" max="9474" width="14.42578125" style="4" customWidth="1"/>
    <col min="9475" max="9475" width="9.7109375" style="4" customWidth="1"/>
    <col min="9476" max="9476" width="13" style="4" customWidth="1"/>
    <col min="9477" max="9477" width="18.7109375" style="4" customWidth="1"/>
    <col min="9478" max="9478" width="15.42578125" style="4" customWidth="1"/>
    <col min="9479" max="9479" width="9.42578125" style="4" customWidth="1"/>
    <col min="9480" max="9480" width="12" style="4" customWidth="1"/>
    <col min="9481" max="9481" width="13.85546875" style="4" customWidth="1"/>
    <col min="9482" max="9482" width="13" style="4" customWidth="1"/>
    <col min="9483" max="9486" width="9.28515625" style="4"/>
    <col min="9487" max="9487" width="15.85546875" style="4" bestFit="1" customWidth="1"/>
    <col min="9488" max="9728" width="9.28515625" style="4"/>
    <col min="9729" max="9729" width="17" style="4" customWidth="1"/>
    <col min="9730" max="9730" width="14.42578125" style="4" customWidth="1"/>
    <col min="9731" max="9731" width="9.7109375" style="4" customWidth="1"/>
    <col min="9732" max="9732" width="13" style="4" customWidth="1"/>
    <col min="9733" max="9733" width="18.7109375" style="4" customWidth="1"/>
    <col min="9734" max="9734" width="15.42578125" style="4" customWidth="1"/>
    <col min="9735" max="9735" width="9.42578125" style="4" customWidth="1"/>
    <col min="9736" max="9736" width="12" style="4" customWidth="1"/>
    <col min="9737" max="9737" width="13.85546875" style="4" customWidth="1"/>
    <col min="9738" max="9738" width="13" style="4" customWidth="1"/>
    <col min="9739" max="9742" width="9.28515625" style="4"/>
    <col min="9743" max="9743" width="15.85546875" style="4" bestFit="1" customWidth="1"/>
    <col min="9744" max="9984" width="9.28515625" style="4"/>
    <col min="9985" max="9985" width="17" style="4" customWidth="1"/>
    <col min="9986" max="9986" width="14.42578125" style="4" customWidth="1"/>
    <col min="9987" max="9987" width="9.7109375" style="4" customWidth="1"/>
    <col min="9988" max="9988" width="13" style="4" customWidth="1"/>
    <col min="9989" max="9989" width="18.7109375" style="4" customWidth="1"/>
    <col min="9990" max="9990" width="15.42578125" style="4" customWidth="1"/>
    <col min="9991" max="9991" width="9.42578125" style="4" customWidth="1"/>
    <col min="9992" max="9992" width="12" style="4" customWidth="1"/>
    <col min="9993" max="9993" width="13.85546875" style="4" customWidth="1"/>
    <col min="9994" max="9994" width="13" style="4" customWidth="1"/>
    <col min="9995" max="9998" width="9.28515625" style="4"/>
    <col min="9999" max="9999" width="15.85546875" style="4" bestFit="1" customWidth="1"/>
    <col min="10000" max="10240" width="9.28515625" style="4"/>
    <col min="10241" max="10241" width="17" style="4" customWidth="1"/>
    <col min="10242" max="10242" width="14.42578125" style="4" customWidth="1"/>
    <col min="10243" max="10243" width="9.7109375" style="4" customWidth="1"/>
    <col min="10244" max="10244" width="13" style="4" customWidth="1"/>
    <col min="10245" max="10245" width="18.7109375" style="4" customWidth="1"/>
    <col min="10246" max="10246" width="15.42578125" style="4" customWidth="1"/>
    <col min="10247" max="10247" width="9.42578125" style="4" customWidth="1"/>
    <col min="10248" max="10248" width="12" style="4" customWidth="1"/>
    <col min="10249" max="10249" width="13.85546875" style="4" customWidth="1"/>
    <col min="10250" max="10250" width="13" style="4" customWidth="1"/>
    <col min="10251" max="10254" width="9.28515625" style="4"/>
    <col min="10255" max="10255" width="15.85546875" style="4" bestFit="1" customWidth="1"/>
    <col min="10256" max="10496" width="9.28515625" style="4"/>
    <col min="10497" max="10497" width="17" style="4" customWidth="1"/>
    <col min="10498" max="10498" width="14.42578125" style="4" customWidth="1"/>
    <col min="10499" max="10499" width="9.7109375" style="4" customWidth="1"/>
    <col min="10500" max="10500" width="13" style="4" customWidth="1"/>
    <col min="10501" max="10501" width="18.7109375" style="4" customWidth="1"/>
    <col min="10502" max="10502" width="15.42578125" style="4" customWidth="1"/>
    <col min="10503" max="10503" width="9.42578125" style="4" customWidth="1"/>
    <col min="10504" max="10504" width="12" style="4" customWidth="1"/>
    <col min="10505" max="10505" width="13.85546875" style="4" customWidth="1"/>
    <col min="10506" max="10506" width="13" style="4" customWidth="1"/>
    <col min="10507" max="10510" width="9.28515625" style="4"/>
    <col min="10511" max="10511" width="15.85546875" style="4" bestFit="1" customWidth="1"/>
    <col min="10512" max="10752" width="9.28515625" style="4"/>
    <col min="10753" max="10753" width="17" style="4" customWidth="1"/>
    <col min="10754" max="10754" width="14.42578125" style="4" customWidth="1"/>
    <col min="10755" max="10755" width="9.7109375" style="4" customWidth="1"/>
    <col min="10756" max="10756" width="13" style="4" customWidth="1"/>
    <col min="10757" max="10757" width="18.7109375" style="4" customWidth="1"/>
    <col min="10758" max="10758" width="15.42578125" style="4" customWidth="1"/>
    <col min="10759" max="10759" width="9.42578125" style="4" customWidth="1"/>
    <col min="10760" max="10760" width="12" style="4" customWidth="1"/>
    <col min="10761" max="10761" width="13.85546875" style="4" customWidth="1"/>
    <col min="10762" max="10762" width="13" style="4" customWidth="1"/>
    <col min="10763" max="10766" width="9.28515625" style="4"/>
    <col min="10767" max="10767" width="15.85546875" style="4" bestFit="1" customWidth="1"/>
    <col min="10768" max="11008" width="9.28515625" style="4"/>
    <col min="11009" max="11009" width="17" style="4" customWidth="1"/>
    <col min="11010" max="11010" width="14.42578125" style="4" customWidth="1"/>
    <col min="11011" max="11011" width="9.7109375" style="4" customWidth="1"/>
    <col min="11012" max="11012" width="13" style="4" customWidth="1"/>
    <col min="11013" max="11013" width="18.7109375" style="4" customWidth="1"/>
    <col min="11014" max="11014" width="15.42578125" style="4" customWidth="1"/>
    <col min="11015" max="11015" width="9.42578125" style="4" customWidth="1"/>
    <col min="11016" max="11016" width="12" style="4" customWidth="1"/>
    <col min="11017" max="11017" width="13.85546875" style="4" customWidth="1"/>
    <col min="11018" max="11018" width="13" style="4" customWidth="1"/>
    <col min="11019" max="11022" width="9.28515625" style="4"/>
    <col min="11023" max="11023" width="15.85546875" style="4" bestFit="1" customWidth="1"/>
    <col min="11024" max="11264" width="9.28515625" style="4"/>
    <col min="11265" max="11265" width="17" style="4" customWidth="1"/>
    <col min="11266" max="11266" width="14.42578125" style="4" customWidth="1"/>
    <col min="11267" max="11267" width="9.7109375" style="4" customWidth="1"/>
    <col min="11268" max="11268" width="13" style="4" customWidth="1"/>
    <col min="11269" max="11269" width="18.7109375" style="4" customWidth="1"/>
    <col min="11270" max="11270" width="15.42578125" style="4" customWidth="1"/>
    <col min="11271" max="11271" width="9.42578125" style="4" customWidth="1"/>
    <col min="11272" max="11272" width="12" style="4" customWidth="1"/>
    <col min="11273" max="11273" width="13.85546875" style="4" customWidth="1"/>
    <col min="11274" max="11274" width="13" style="4" customWidth="1"/>
    <col min="11275" max="11278" width="9.28515625" style="4"/>
    <col min="11279" max="11279" width="15.85546875" style="4" bestFit="1" customWidth="1"/>
    <col min="11280" max="11520" width="9.28515625" style="4"/>
    <col min="11521" max="11521" width="17" style="4" customWidth="1"/>
    <col min="11522" max="11522" width="14.42578125" style="4" customWidth="1"/>
    <col min="11523" max="11523" width="9.7109375" style="4" customWidth="1"/>
    <col min="11524" max="11524" width="13" style="4" customWidth="1"/>
    <col min="11525" max="11525" width="18.7109375" style="4" customWidth="1"/>
    <col min="11526" max="11526" width="15.42578125" style="4" customWidth="1"/>
    <col min="11527" max="11527" width="9.42578125" style="4" customWidth="1"/>
    <col min="11528" max="11528" width="12" style="4" customWidth="1"/>
    <col min="11529" max="11529" width="13.85546875" style="4" customWidth="1"/>
    <col min="11530" max="11530" width="13" style="4" customWidth="1"/>
    <col min="11531" max="11534" width="9.28515625" style="4"/>
    <col min="11535" max="11535" width="15.85546875" style="4" bestFit="1" customWidth="1"/>
    <col min="11536" max="11776" width="9.28515625" style="4"/>
    <col min="11777" max="11777" width="17" style="4" customWidth="1"/>
    <col min="11778" max="11778" width="14.42578125" style="4" customWidth="1"/>
    <col min="11779" max="11779" width="9.7109375" style="4" customWidth="1"/>
    <col min="11780" max="11780" width="13" style="4" customWidth="1"/>
    <col min="11781" max="11781" width="18.7109375" style="4" customWidth="1"/>
    <col min="11782" max="11782" width="15.42578125" style="4" customWidth="1"/>
    <col min="11783" max="11783" width="9.42578125" style="4" customWidth="1"/>
    <col min="11784" max="11784" width="12" style="4" customWidth="1"/>
    <col min="11785" max="11785" width="13.85546875" style="4" customWidth="1"/>
    <col min="11786" max="11786" width="13" style="4" customWidth="1"/>
    <col min="11787" max="11790" width="9.28515625" style="4"/>
    <col min="11791" max="11791" width="15.85546875" style="4" bestFit="1" customWidth="1"/>
    <col min="11792" max="12032" width="9.28515625" style="4"/>
    <col min="12033" max="12033" width="17" style="4" customWidth="1"/>
    <col min="12034" max="12034" width="14.42578125" style="4" customWidth="1"/>
    <col min="12035" max="12035" width="9.7109375" style="4" customWidth="1"/>
    <col min="12036" max="12036" width="13" style="4" customWidth="1"/>
    <col min="12037" max="12037" width="18.7109375" style="4" customWidth="1"/>
    <col min="12038" max="12038" width="15.42578125" style="4" customWidth="1"/>
    <col min="12039" max="12039" width="9.42578125" style="4" customWidth="1"/>
    <col min="12040" max="12040" width="12" style="4" customWidth="1"/>
    <col min="12041" max="12041" width="13.85546875" style="4" customWidth="1"/>
    <col min="12042" max="12042" width="13" style="4" customWidth="1"/>
    <col min="12043" max="12046" width="9.28515625" style="4"/>
    <col min="12047" max="12047" width="15.85546875" style="4" bestFit="1" customWidth="1"/>
    <col min="12048" max="12288" width="9.28515625" style="4"/>
    <col min="12289" max="12289" width="17" style="4" customWidth="1"/>
    <col min="12290" max="12290" width="14.42578125" style="4" customWidth="1"/>
    <col min="12291" max="12291" width="9.7109375" style="4" customWidth="1"/>
    <col min="12292" max="12292" width="13" style="4" customWidth="1"/>
    <col min="12293" max="12293" width="18.7109375" style="4" customWidth="1"/>
    <col min="12294" max="12294" width="15.42578125" style="4" customWidth="1"/>
    <col min="12295" max="12295" width="9.42578125" style="4" customWidth="1"/>
    <col min="12296" max="12296" width="12" style="4" customWidth="1"/>
    <col min="12297" max="12297" width="13.85546875" style="4" customWidth="1"/>
    <col min="12298" max="12298" width="13" style="4" customWidth="1"/>
    <col min="12299" max="12302" width="9.28515625" style="4"/>
    <col min="12303" max="12303" width="15.85546875" style="4" bestFit="1" customWidth="1"/>
    <col min="12304" max="12544" width="9.28515625" style="4"/>
    <col min="12545" max="12545" width="17" style="4" customWidth="1"/>
    <col min="12546" max="12546" width="14.42578125" style="4" customWidth="1"/>
    <col min="12547" max="12547" width="9.7109375" style="4" customWidth="1"/>
    <col min="12548" max="12548" width="13" style="4" customWidth="1"/>
    <col min="12549" max="12549" width="18.7109375" style="4" customWidth="1"/>
    <col min="12550" max="12550" width="15.42578125" style="4" customWidth="1"/>
    <col min="12551" max="12551" width="9.42578125" style="4" customWidth="1"/>
    <col min="12552" max="12552" width="12" style="4" customWidth="1"/>
    <col min="12553" max="12553" width="13.85546875" style="4" customWidth="1"/>
    <col min="12554" max="12554" width="13" style="4" customWidth="1"/>
    <col min="12555" max="12558" width="9.28515625" style="4"/>
    <col min="12559" max="12559" width="15.85546875" style="4" bestFit="1" customWidth="1"/>
    <col min="12560" max="12800" width="9.28515625" style="4"/>
    <col min="12801" max="12801" width="17" style="4" customWidth="1"/>
    <col min="12802" max="12802" width="14.42578125" style="4" customWidth="1"/>
    <col min="12803" max="12803" width="9.7109375" style="4" customWidth="1"/>
    <col min="12804" max="12804" width="13" style="4" customWidth="1"/>
    <col min="12805" max="12805" width="18.7109375" style="4" customWidth="1"/>
    <col min="12806" max="12806" width="15.42578125" style="4" customWidth="1"/>
    <col min="12807" max="12807" width="9.42578125" style="4" customWidth="1"/>
    <col min="12808" max="12808" width="12" style="4" customWidth="1"/>
    <col min="12809" max="12809" width="13.85546875" style="4" customWidth="1"/>
    <col min="12810" max="12810" width="13" style="4" customWidth="1"/>
    <col min="12811" max="12814" width="9.28515625" style="4"/>
    <col min="12815" max="12815" width="15.85546875" style="4" bestFit="1" customWidth="1"/>
    <col min="12816" max="13056" width="9.28515625" style="4"/>
    <col min="13057" max="13057" width="17" style="4" customWidth="1"/>
    <col min="13058" max="13058" width="14.42578125" style="4" customWidth="1"/>
    <col min="13059" max="13059" width="9.7109375" style="4" customWidth="1"/>
    <col min="13060" max="13060" width="13" style="4" customWidth="1"/>
    <col min="13061" max="13061" width="18.7109375" style="4" customWidth="1"/>
    <col min="13062" max="13062" width="15.42578125" style="4" customWidth="1"/>
    <col min="13063" max="13063" width="9.42578125" style="4" customWidth="1"/>
    <col min="13064" max="13064" width="12" style="4" customWidth="1"/>
    <col min="13065" max="13065" width="13.85546875" style="4" customWidth="1"/>
    <col min="13066" max="13066" width="13" style="4" customWidth="1"/>
    <col min="13067" max="13070" width="9.28515625" style="4"/>
    <col min="13071" max="13071" width="15.85546875" style="4" bestFit="1" customWidth="1"/>
    <col min="13072" max="13312" width="9.28515625" style="4"/>
    <col min="13313" max="13313" width="17" style="4" customWidth="1"/>
    <col min="13314" max="13314" width="14.42578125" style="4" customWidth="1"/>
    <col min="13315" max="13315" width="9.7109375" style="4" customWidth="1"/>
    <col min="13316" max="13316" width="13" style="4" customWidth="1"/>
    <col min="13317" max="13317" width="18.7109375" style="4" customWidth="1"/>
    <col min="13318" max="13318" width="15.42578125" style="4" customWidth="1"/>
    <col min="13319" max="13319" width="9.42578125" style="4" customWidth="1"/>
    <col min="13320" max="13320" width="12" style="4" customWidth="1"/>
    <col min="13321" max="13321" width="13.85546875" style="4" customWidth="1"/>
    <col min="13322" max="13322" width="13" style="4" customWidth="1"/>
    <col min="13323" max="13326" width="9.28515625" style="4"/>
    <col min="13327" max="13327" width="15.85546875" style="4" bestFit="1" customWidth="1"/>
    <col min="13328" max="13568" width="9.28515625" style="4"/>
    <col min="13569" max="13569" width="17" style="4" customWidth="1"/>
    <col min="13570" max="13570" width="14.42578125" style="4" customWidth="1"/>
    <col min="13571" max="13571" width="9.7109375" style="4" customWidth="1"/>
    <col min="13572" max="13572" width="13" style="4" customWidth="1"/>
    <col min="13573" max="13573" width="18.7109375" style="4" customWidth="1"/>
    <col min="13574" max="13574" width="15.42578125" style="4" customWidth="1"/>
    <col min="13575" max="13575" width="9.42578125" style="4" customWidth="1"/>
    <col min="13576" max="13576" width="12" style="4" customWidth="1"/>
    <col min="13577" max="13577" width="13.85546875" style="4" customWidth="1"/>
    <col min="13578" max="13578" width="13" style="4" customWidth="1"/>
    <col min="13579" max="13582" width="9.28515625" style="4"/>
    <col min="13583" max="13583" width="15.85546875" style="4" bestFit="1" customWidth="1"/>
    <col min="13584" max="13824" width="9.28515625" style="4"/>
    <col min="13825" max="13825" width="17" style="4" customWidth="1"/>
    <col min="13826" max="13826" width="14.42578125" style="4" customWidth="1"/>
    <col min="13827" max="13827" width="9.7109375" style="4" customWidth="1"/>
    <col min="13828" max="13828" width="13" style="4" customWidth="1"/>
    <col min="13829" max="13829" width="18.7109375" style="4" customWidth="1"/>
    <col min="13830" max="13830" width="15.42578125" style="4" customWidth="1"/>
    <col min="13831" max="13831" width="9.42578125" style="4" customWidth="1"/>
    <col min="13832" max="13832" width="12" style="4" customWidth="1"/>
    <col min="13833" max="13833" width="13.85546875" style="4" customWidth="1"/>
    <col min="13834" max="13834" width="13" style="4" customWidth="1"/>
    <col min="13835" max="13838" width="9.28515625" style="4"/>
    <col min="13839" max="13839" width="15.85546875" style="4" bestFit="1" customWidth="1"/>
    <col min="13840" max="14080" width="9.28515625" style="4"/>
    <col min="14081" max="14081" width="17" style="4" customWidth="1"/>
    <col min="14082" max="14082" width="14.42578125" style="4" customWidth="1"/>
    <col min="14083" max="14083" width="9.7109375" style="4" customWidth="1"/>
    <col min="14084" max="14084" width="13" style="4" customWidth="1"/>
    <col min="14085" max="14085" width="18.7109375" style="4" customWidth="1"/>
    <col min="14086" max="14086" width="15.42578125" style="4" customWidth="1"/>
    <col min="14087" max="14087" width="9.42578125" style="4" customWidth="1"/>
    <col min="14088" max="14088" width="12" style="4" customWidth="1"/>
    <col min="14089" max="14089" width="13.85546875" style="4" customWidth="1"/>
    <col min="14090" max="14090" width="13" style="4" customWidth="1"/>
    <col min="14091" max="14094" width="9.28515625" style="4"/>
    <col min="14095" max="14095" width="15.85546875" style="4" bestFit="1" customWidth="1"/>
    <col min="14096" max="14336" width="9.28515625" style="4"/>
    <col min="14337" max="14337" width="17" style="4" customWidth="1"/>
    <col min="14338" max="14338" width="14.42578125" style="4" customWidth="1"/>
    <col min="14339" max="14339" width="9.7109375" style="4" customWidth="1"/>
    <col min="14340" max="14340" width="13" style="4" customWidth="1"/>
    <col min="14341" max="14341" width="18.7109375" style="4" customWidth="1"/>
    <col min="14342" max="14342" width="15.42578125" style="4" customWidth="1"/>
    <col min="14343" max="14343" width="9.42578125" style="4" customWidth="1"/>
    <col min="14344" max="14344" width="12" style="4" customWidth="1"/>
    <col min="14345" max="14345" width="13.85546875" style="4" customWidth="1"/>
    <col min="14346" max="14346" width="13" style="4" customWidth="1"/>
    <col min="14347" max="14350" width="9.28515625" style="4"/>
    <col min="14351" max="14351" width="15.85546875" style="4" bestFit="1" customWidth="1"/>
    <col min="14352" max="14592" width="9.28515625" style="4"/>
    <col min="14593" max="14593" width="17" style="4" customWidth="1"/>
    <col min="14594" max="14594" width="14.42578125" style="4" customWidth="1"/>
    <col min="14595" max="14595" width="9.7109375" style="4" customWidth="1"/>
    <col min="14596" max="14596" width="13" style="4" customWidth="1"/>
    <col min="14597" max="14597" width="18.7109375" style="4" customWidth="1"/>
    <col min="14598" max="14598" width="15.42578125" style="4" customWidth="1"/>
    <col min="14599" max="14599" width="9.42578125" style="4" customWidth="1"/>
    <col min="14600" max="14600" width="12" style="4" customWidth="1"/>
    <col min="14601" max="14601" width="13.85546875" style="4" customWidth="1"/>
    <col min="14602" max="14602" width="13" style="4" customWidth="1"/>
    <col min="14603" max="14606" width="9.28515625" style="4"/>
    <col min="14607" max="14607" width="15.85546875" style="4" bestFit="1" customWidth="1"/>
    <col min="14608" max="14848" width="9.28515625" style="4"/>
    <col min="14849" max="14849" width="17" style="4" customWidth="1"/>
    <col min="14850" max="14850" width="14.42578125" style="4" customWidth="1"/>
    <col min="14851" max="14851" width="9.7109375" style="4" customWidth="1"/>
    <col min="14852" max="14852" width="13" style="4" customWidth="1"/>
    <col min="14853" max="14853" width="18.7109375" style="4" customWidth="1"/>
    <col min="14854" max="14854" width="15.42578125" style="4" customWidth="1"/>
    <col min="14855" max="14855" width="9.42578125" style="4" customWidth="1"/>
    <col min="14856" max="14856" width="12" style="4" customWidth="1"/>
    <col min="14857" max="14857" width="13.85546875" style="4" customWidth="1"/>
    <col min="14858" max="14858" width="13" style="4" customWidth="1"/>
    <col min="14859" max="14862" width="9.28515625" style="4"/>
    <col min="14863" max="14863" width="15.85546875" style="4" bestFit="1" customWidth="1"/>
    <col min="14864" max="15104" width="9.28515625" style="4"/>
    <col min="15105" max="15105" width="17" style="4" customWidth="1"/>
    <col min="15106" max="15106" width="14.42578125" style="4" customWidth="1"/>
    <col min="15107" max="15107" width="9.7109375" style="4" customWidth="1"/>
    <col min="15108" max="15108" width="13" style="4" customWidth="1"/>
    <col min="15109" max="15109" width="18.7109375" style="4" customWidth="1"/>
    <col min="15110" max="15110" width="15.42578125" style="4" customWidth="1"/>
    <col min="15111" max="15111" width="9.42578125" style="4" customWidth="1"/>
    <col min="15112" max="15112" width="12" style="4" customWidth="1"/>
    <col min="15113" max="15113" width="13.85546875" style="4" customWidth="1"/>
    <col min="15114" max="15114" width="13" style="4" customWidth="1"/>
    <col min="15115" max="15118" width="9.28515625" style="4"/>
    <col min="15119" max="15119" width="15.85546875" style="4" bestFit="1" customWidth="1"/>
    <col min="15120" max="15360" width="9.28515625" style="4"/>
    <col min="15361" max="15361" width="17" style="4" customWidth="1"/>
    <col min="15362" max="15362" width="14.42578125" style="4" customWidth="1"/>
    <col min="15363" max="15363" width="9.7109375" style="4" customWidth="1"/>
    <col min="15364" max="15364" width="13" style="4" customWidth="1"/>
    <col min="15365" max="15365" width="18.7109375" style="4" customWidth="1"/>
    <col min="15366" max="15366" width="15.42578125" style="4" customWidth="1"/>
    <col min="15367" max="15367" width="9.42578125" style="4" customWidth="1"/>
    <col min="15368" max="15368" width="12" style="4" customWidth="1"/>
    <col min="15369" max="15369" width="13.85546875" style="4" customWidth="1"/>
    <col min="15370" max="15370" width="13" style="4" customWidth="1"/>
    <col min="15371" max="15374" width="9.28515625" style="4"/>
    <col min="15375" max="15375" width="15.85546875" style="4" bestFit="1" customWidth="1"/>
    <col min="15376" max="15616" width="9.28515625" style="4"/>
    <col min="15617" max="15617" width="17" style="4" customWidth="1"/>
    <col min="15618" max="15618" width="14.42578125" style="4" customWidth="1"/>
    <col min="15619" max="15619" width="9.7109375" style="4" customWidth="1"/>
    <col min="15620" max="15620" width="13" style="4" customWidth="1"/>
    <col min="15621" max="15621" width="18.7109375" style="4" customWidth="1"/>
    <col min="15622" max="15622" width="15.42578125" style="4" customWidth="1"/>
    <col min="15623" max="15623" width="9.42578125" style="4" customWidth="1"/>
    <col min="15624" max="15624" width="12" style="4" customWidth="1"/>
    <col min="15625" max="15625" width="13.85546875" style="4" customWidth="1"/>
    <col min="15626" max="15626" width="13" style="4" customWidth="1"/>
    <col min="15627" max="15630" width="9.28515625" style="4"/>
    <col min="15631" max="15631" width="15.85546875" style="4" bestFit="1" customWidth="1"/>
    <col min="15632" max="15872" width="9.28515625" style="4"/>
    <col min="15873" max="15873" width="17" style="4" customWidth="1"/>
    <col min="15874" max="15874" width="14.42578125" style="4" customWidth="1"/>
    <col min="15875" max="15875" width="9.7109375" style="4" customWidth="1"/>
    <col min="15876" max="15876" width="13" style="4" customWidth="1"/>
    <col min="15877" max="15877" width="18.7109375" style="4" customWidth="1"/>
    <col min="15878" max="15878" width="15.42578125" style="4" customWidth="1"/>
    <col min="15879" max="15879" width="9.42578125" style="4" customWidth="1"/>
    <col min="15880" max="15880" width="12" style="4" customWidth="1"/>
    <col min="15881" max="15881" width="13.85546875" style="4" customWidth="1"/>
    <col min="15882" max="15882" width="13" style="4" customWidth="1"/>
    <col min="15883" max="15886" width="9.28515625" style="4"/>
    <col min="15887" max="15887" width="15.85546875" style="4" bestFit="1" customWidth="1"/>
    <col min="15888" max="16128" width="9.28515625" style="4"/>
    <col min="16129" max="16129" width="17" style="4" customWidth="1"/>
    <col min="16130" max="16130" width="14.42578125" style="4" customWidth="1"/>
    <col min="16131" max="16131" width="9.7109375" style="4" customWidth="1"/>
    <col min="16132" max="16132" width="13" style="4" customWidth="1"/>
    <col min="16133" max="16133" width="18.7109375" style="4" customWidth="1"/>
    <col min="16134" max="16134" width="15.42578125" style="4" customWidth="1"/>
    <col min="16135" max="16135" width="9.42578125" style="4" customWidth="1"/>
    <col min="16136" max="16136" width="12" style="4" customWidth="1"/>
    <col min="16137" max="16137" width="13.85546875" style="4" customWidth="1"/>
    <col min="16138" max="16138" width="13" style="4" customWidth="1"/>
    <col min="16139" max="16142" width="9.28515625" style="4"/>
    <col min="16143" max="16143" width="15.85546875" style="4" bestFit="1" customWidth="1"/>
    <col min="16144" max="16384" width="9.28515625" style="4"/>
  </cols>
  <sheetData>
    <row r="1" spans="1:12" ht="12.75" customHeight="1" x14ac:dyDescent="0.2">
      <c r="A1" s="4" t="s">
        <v>21</v>
      </c>
      <c r="C1" s="4" t="s">
        <v>22</v>
      </c>
    </row>
    <row r="2" spans="1:12" ht="12.75" customHeight="1" x14ac:dyDescent="0.2">
      <c r="D2" s="6"/>
      <c r="E2" s="4" t="s">
        <v>23</v>
      </c>
      <c r="F2" s="4" t="s">
        <v>0</v>
      </c>
      <c r="L2" s="4" t="s">
        <v>24</v>
      </c>
    </row>
    <row r="3" spans="1:12" ht="12.75" customHeight="1" x14ac:dyDescent="0.2">
      <c r="C3" s="4" t="s">
        <v>25</v>
      </c>
      <c r="D3" s="6" t="s">
        <v>26</v>
      </c>
      <c r="E3" s="4" t="s">
        <v>27</v>
      </c>
      <c r="F3" s="4" t="s">
        <v>28</v>
      </c>
      <c r="K3" s="5" t="s">
        <v>29</v>
      </c>
    </row>
    <row r="4" spans="1:12" ht="12.75" customHeight="1" thickBot="1" x14ac:dyDescent="0.25">
      <c r="C4" s="6" t="s">
        <v>30</v>
      </c>
      <c r="D4" s="6" t="s">
        <v>30</v>
      </c>
      <c r="E4" s="4" t="s">
        <v>31</v>
      </c>
      <c r="F4" s="4" t="s">
        <v>32</v>
      </c>
      <c r="G4" s="4" t="s">
        <v>6</v>
      </c>
      <c r="H4" s="4" t="s">
        <v>33</v>
      </c>
      <c r="I4" s="4" t="s">
        <v>34</v>
      </c>
      <c r="J4" s="4" t="s">
        <v>35</v>
      </c>
      <c r="K4" s="5" t="s">
        <v>36</v>
      </c>
    </row>
    <row r="5" spans="1:12" ht="12.75" customHeight="1" thickBot="1" x14ac:dyDescent="0.25">
      <c r="A5" s="4" t="s">
        <v>37</v>
      </c>
      <c r="B5" s="4" t="s">
        <v>38</v>
      </c>
      <c r="C5" s="4">
        <v>0</v>
      </c>
      <c r="D5" s="7">
        <v>1000</v>
      </c>
      <c r="E5" s="8">
        <f>G5+H5*0.01*D5+I5*0.00001*D5^2+J5*0.000000001*D5^3</f>
        <v>34.313000000000002</v>
      </c>
      <c r="F5" s="9">
        <f t="shared" ref="F5:F12" si="0">(1/(D5-C5))*(G5*(D5-C5)+(H5*0.01/2)*(D5^2-C5^2)+(I5*0.00001/3)*(D5^3-C5^3)+(J5*0.000000001/4)*(D5^4-C5^4))</f>
        <v>31.58591666666667</v>
      </c>
      <c r="G5" s="9">
        <v>28.94</v>
      </c>
      <c r="H5" s="10">
        <v>0.41470000000000001</v>
      </c>
      <c r="I5" s="10">
        <v>0.31909999999999999</v>
      </c>
      <c r="J5" s="10">
        <v>-1.9650000000000001</v>
      </c>
      <c r="K5" s="5">
        <f t="shared" ref="K5:K12" si="1">(G5*(D5-C5)+(H5*0.01/2)*(D5^2-C5^2)+(I5*0.00001/3)*(D5^3-C5^3)+(J5*0.000000001/4)*(D5^4-C5^4))</f>
        <v>31585.916666666668</v>
      </c>
    </row>
    <row r="6" spans="1:12" ht="12.75" customHeight="1" x14ac:dyDescent="0.2">
      <c r="A6" s="4" t="s">
        <v>7</v>
      </c>
      <c r="B6" s="4" t="s">
        <v>39</v>
      </c>
      <c r="C6" s="4">
        <v>0</v>
      </c>
      <c r="D6" s="6">
        <f>$D$5</f>
        <v>1000</v>
      </c>
      <c r="E6" s="8">
        <f t="shared" ref="E6:E12" si="2">G6+H6*0.01*D6+I6*0.00001*D6^2+J6*0.000000001*D6^3</f>
        <v>34.050999572753902</v>
      </c>
      <c r="F6" s="9">
        <f t="shared" si="0"/>
        <v>31.289416524251301</v>
      </c>
      <c r="G6" s="9">
        <v>29</v>
      </c>
      <c r="H6" s="10">
        <v>0.21990000000000001</v>
      </c>
      <c r="I6" s="10">
        <v>0.57229995727539063</v>
      </c>
      <c r="J6" s="10">
        <v>-2.871</v>
      </c>
      <c r="K6" s="5">
        <f t="shared" si="1"/>
        <v>31289.416524251301</v>
      </c>
    </row>
    <row r="7" spans="1:12" ht="12.75" customHeight="1" x14ac:dyDescent="0.2">
      <c r="A7" s="4" t="s">
        <v>8</v>
      </c>
      <c r="B7" s="4" t="s">
        <v>40</v>
      </c>
      <c r="C7" s="4">
        <v>0</v>
      </c>
      <c r="D7" s="6">
        <f t="shared" ref="D7:D12" si="3">$D$5</f>
        <v>1000</v>
      </c>
      <c r="E7" s="8">
        <f t="shared" si="2"/>
        <v>35.914999999999999</v>
      </c>
      <c r="F7" s="9">
        <f t="shared" si="0"/>
        <v>33.192416666666666</v>
      </c>
      <c r="G7" s="9">
        <v>29.1</v>
      </c>
      <c r="H7" s="10">
        <v>1.1579999999999999</v>
      </c>
      <c r="I7" s="10">
        <v>-0.60760000000000003</v>
      </c>
      <c r="J7" s="10">
        <v>1.3109999999999999</v>
      </c>
      <c r="K7" s="5">
        <f t="shared" si="1"/>
        <v>33192.416666666664</v>
      </c>
    </row>
    <row r="8" spans="1:12" ht="12.75" customHeight="1" x14ac:dyDescent="0.2">
      <c r="A8" s="4" t="s">
        <v>41</v>
      </c>
      <c r="B8" s="4" t="s">
        <v>42</v>
      </c>
      <c r="C8" s="4">
        <v>0</v>
      </c>
      <c r="D8" s="6">
        <f t="shared" si="3"/>
        <v>1000</v>
      </c>
      <c r="E8" s="8">
        <f t="shared" si="2"/>
        <v>31.334699999999994</v>
      </c>
      <c r="F8" s="9">
        <f t="shared" si="0"/>
        <v>29.756799999999998</v>
      </c>
      <c r="G8" s="9">
        <v>28.84</v>
      </c>
      <c r="H8" s="10">
        <v>7.6499999999999997E-3</v>
      </c>
      <c r="I8" s="10">
        <v>0.32879999999999998</v>
      </c>
      <c r="J8" s="10">
        <v>-0.86980000000000002</v>
      </c>
      <c r="K8" s="5">
        <f t="shared" si="1"/>
        <v>29756.799999999999</v>
      </c>
    </row>
    <row r="9" spans="1:12" ht="12.75" customHeight="1" x14ac:dyDescent="0.2">
      <c r="A9" s="4" t="s">
        <v>43</v>
      </c>
      <c r="B9" s="4" t="s">
        <v>44</v>
      </c>
      <c r="C9" s="4">
        <v>0</v>
      </c>
      <c r="D9" s="6">
        <f t="shared" si="3"/>
        <v>1000</v>
      </c>
      <c r="E9" s="8">
        <f t="shared" si="2"/>
        <v>81.661000000000001</v>
      </c>
      <c r="F9" s="9">
        <f t="shared" si="0"/>
        <v>60.125333333333337</v>
      </c>
      <c r="G9" s="9">
        <v>34.31</v>
      </c>
      <c r="H9" s="10">
        <v>5.4690000000000003</v>
      </c>
      <c r="I9" s="10">
        <v>0.36609999999999998</v>
      </c>
      <c r="J9" s="10">
        <v>-11</v>
      </c>
      <c r="K9" s="5">
        <f t="shared" si="1"/>
        <v>60125.333333333336</v>
      </c>
    </row>
    <row r="10" spans="1:12" ht="12.75" customHeight="1" x14ac:dyDescent="0.2">
      <c r="A10" s="4" t="s">
        <v>9</v>
      </c>
      <c r="B10" s="4" t="s">
        <v>45</v>
      </c>
      <c r="C10" s="4">
        <v>0</v>
      </c>
      <c r="D10" s="6">
        <f t="shared" si="3"/>
        <v>1000</v>
      </c>
      <c r="E10" s="8">
        <f t="shared" si="2"/>
        <v>44.350997253417965</v>
      </c>
      <c r="F10" s="9">
        <f t="shared" si="0"/>
        <v>38.536415293375647</v>
      </c>
      <c r="G10" s="9">
        <v>33.46</v>
      </c>
      <c r="H10" s="10">
        <v>0.68799972534179688</v>
      </c>
      <c r="I10" s="10">
        <v>0.76039999999999996</v>
      </c>
      <c r="J10" s="10">
        <v>-3.593</v>
      </c>
      <c r="K10" s="5">
        <f t="shared" si="1"/>
        <v>38536.415293375649</v>
      </c>
    </row>
    <row r="11" spans="1:12" ht="12.75" customHeight="1" x14ac:dyDescent="0.2">
      <c r="A11" s="4" t="s">
        <v>10</v>
      </c>
      <c r="B11" s="4" t="s">
        <v>46</v>
      </c>
      <c r="C11" s="4">
        <v>0</v>
      </c>
      <c r="D11" s="6">
        <f t="shared" si="3"/>
        <v>1000</v>
      </c>
      <c r="E11" s="8">
        <f t="shared" si="2"/>
        <v>57.033985351562492</v>
      </c>
      <c r="F11" s="9">
        <f t="shared" si="0"/>
        <v>49.517652018229164</v>
      </c>
      <c r="G11" s="9">
        <v>36.1099853515625</v>
      </c>
      <c r="H11" s="10">
        <v>4.2329999999999997</v>
      </c>
      <c r="I11" s="10">
        <v>-2.887</v>
      </c>
      <c r="J11" s="10">
        <v>7.4640000000000004</v>
      </c>
      <c r="K11" s="5">
        <f t="shared" si="1"/>
        <v>49517.652018229164</v>
      </c>
    </row>
    <row r="12" spans="1:12" ht="12.75" customHeight="1" x14ac:dyDescent="0.2">
      <c r="A12" s="4" t="s">
        <v>47</v>
      </c>
      <c r="B12" s="4" t="s">
        <v>48</v>
      </c>
      <c r="C12" s="4">
        <v>0</v>
      </c>
      <c r="D12" s="6">
        <f t="shared" si="3"/>
        <v>1000</v>
      </c>
      <c r="E12" s="8">
        <f t="shared" si="2"/>
        <v>34.388000000000005</v>
      </c>
      <c r="F12" s="9">
        <f t="shared" si="0"/>
        <v>31.632666666666669</v>
      </c>
      <c r="G12" s="9">
        <v>28.95</v>
      </c>
      <c r="H12" s="10">
        <v>0.41099999999999998</v>
      </c>
      <c r="I12" s="10">
        <v>0.3548</v>
      </c>
      <c r="J12" s="10">
        <v>-2.2200000000000002</v>
      </c>
      <c r="K12" s="5">
        <f t="shared" si="1"/>
        <v>31632.666666666668</v>
      </c>
    </row>
    <row r="13" spans="1:12" ht="12.75" customHeight="1" x14ac:dyDescent="0.2">
      <c r="D13" s="6"/>
      <c r="E13" s="8"/>
      <c r="F13" s="9"/>
      <c r="G13" s="9"/>
      <c r="H13" s="10"/>
      <c r="I13" s="10"/>
      <c r="J13" s="10"/>
    </row>
    <row r="14" spans="1:12" ht="12.75" customHeight="1" x14ac:dyDescent="0.2">
      <c r="C14" s="4" t="s">
        <v>49</v>
      </c>
      <c r="D14" s="6" t="s">
        <v>50</v>
      </c>
      <c r="E14" s="8" t="s">
        <v>51</v>
      </c>
      <c r="F14" s="4" t="s">
        <v>52</v>
      </c>
      <c r="G14" s="9"/>
      <c r="H14" s="10"/>
      <c r="I14" s="10"/>
      <c r="J14" s="10"/>
    </row>
    <row r="15" spans="1:12" ht="12.75" customHeight="1" x14ac:dyDescent="0.2">
      <c r="A15" s="4" t="s">
        <v>53</v>
      </c>
      <c r="C15" s="4">
        <v>0</v>
      </c>
      <c r="D15" s="6">
        <f>C15+273.15</f>
        <v>273.14999999999998</v>
      </c>
      <c r="E15" s="8">
        <f>G15+H15*D15+I15*D15^2+J15*D15^3</f>
        <v>28.41467071861161</v>
      </c>
      <c r="G15" s="11">
        <v>26.52</v>
      </c>
      <c r="H15" s="11">
        <v>7.2259999999999998E-3</v>
      </c>
      <c r="I15" s="11">
        <v>-1.0380000000000001E-6</v>
      </c>
      <c r="J15" s="11">
        <v>-8.17E-11</v>
      </c>
    </row>
    <row r="16" spans="1:12" ht="12.75" customHeight="1" x14ac:dyDescent="0.2">
      <c r="A16" s="4" t="s">
        <v>54</v>
      </c>
      <c r="C16" s="4">
        <v>1000</v>
      </c>
      <c r="D16" s="6">
        <f>C16+273.15</f>
        <v>1273.1500000000001</v>
      </c>
      <c r="E16" s="8">
        <f>G16+H16*D16+I16*D16^2+J16*D16^3</f>
        <v>62.441418986777819</v>
      </c>
      <c r="F16" s="9"/>
      <c r="G16" s="11">
        <v>27.315988000000001</v>
      </c>
      <c r="H16" s="11">
        <v>2.3832404000000001E-2</v>
      </c>
      <c r="I16" s="11">
        <v>1.8036758600000005E-5</v>
      </c>
      <c r="J16" s="11">
        <v>-1.1849210000000002E-8</v>
      </c>
    </row>
    <row r="17" spans="1:11" ht="12.75" customHeight="1" x14ac:dyDescent="0.2">
      <c r="A17" s="4" t="s">
        <v>55</v>
      </c>
      <c r="C17" s="4">
        <v>1000</v>
      </c>
      <c r="D17" s="6">
        <f>C17+273.15</f>
        <v>1273.1500000000001</v>
      </c>
      <c r="E17" s="8">
        <f>G17+H17*D17+I17*D17^2+J17*D17^3</f>
        <v>20.848065236447646</v>
      </c>
      <c r="F17" s="9"/>
      <c r="G17" s="12">
        <v>20.805203000000002</v>
      </c>
      <c r="H17" s="12">
        <v>-3.2114290000000005E-5</v>
      </c>
      <c r="I17" s="12">
        <v>5.1667580000000002E-8</v>
      </c>
      <c r="J17" s="12">
        <v>0</v>
      </c>
    </row>
    <row r="18" spans="1:11" ht="13.2" x14ac:dyDescent="0.2">
      <c r="A18" s="4" t="s">
        <v>56</v>
      </c>
    </row>
    <row r="19" spans="1:11" ht="13.2" x14ac:dyDescent="0.2"/>
    <row r="20" spans="1:11" ht="12.75" customHeight="1" x14ac:dyDescent="0.2">
      <c r="A20" s="4" t="s">
        <v>57</v>
      </c>
    </row>
    <row r="21" spans="1:11" ht="12.75" customHeight="1" x14ac:dyDescent="0.2">
      <c r="A21" s="4" t="s">
        <v>58</v>
      </c>
      <c r="B21" s="4" t="s">
        <v>37</v>
      </c>
      <c r="C21" s="4" t="s">
        <v>7</v>
      </c>
      <c r="D21" s="4" t="s">
        <v>8</v>
      </c>
      <c r="E21" s="4" t="s">
        <v>41</v>
      </c>
      <c r="F21" s="4" t="s">
        <v>59</v>
      </c>
      <c r="G21" s="4" t="s">
        <v>9</v>
      </c>
      <c r="H21" s="4" t="s">
        <v>10</v>
      </c>
      <c r="I21" s="4" t="s">
        <v>47</v>
      </c>
      <c r="J21" s="4" t="s">
        <v>60</v>
      </c>
      <c r="K21" s="5" t="s">
        <v>55</v>
      </c>
    </row>
    <row r="22" spans="1:11" ht="12.75" customHeight="1" x14ac:dyDescent="0.2">
      <c r="A22" s="4">
        <v>0</v>
      </c>
      <c r="B22" s="4">
        <v>28.94</v>
      </c>
      <c r="C22" s="4">
        <v>29</v>
      </c>
      <c r="D22" s="4">
        <v>29.1</v>
      </c>
      <c r="E22" s="4">
        <v>28.84</v>
      </c>
      <c r="F22" s="4">
        <v>34.31</v>
      </c>
      <c r="G22" s="4">
        <v>33.46</v>
      </c>
      <c r="H22" s="4">
        <v>36.1099853515625</v>
      </c>
      <c r="I22" s="4">
        <v>28.95</v>
      </c>
      <c r="J22" s="4">
        <v>34.9</v>
      </c>
      <c r="K22" s="5">
        <v>20.8</v>
      </c>
    </row>
    <row r="23" spans="1:11" ht="12.75" customHeight="1" x14ac:dyDescent="0.2">
      <c r="A23" s="4">
        <v>200</v>
      </c>
      <c r="B23" s="4">
        <v>29.881319999999999</v>
      </c>
      <c r="C23" s="4">
        <v>29.645751982910159</v>
      </c>
      <c r="D23" s="4">
        <v>31.183447999999999</v>
      </c>
      <c r="E23" s="4">
        <v>28.9798616</v>
      </c>
      <c r="F23" s="4">
        <v>45.306440000000002</v>
      </c>
      <c r="G23" s="4">
        <v>35.111415450683594</v>
      </c>
      <c r="H23" s="4">
        <v>43.480897351562497</v>
      </c>
      <c r="I23" s="4">
        <v>29.896159999999998</v>
      </c>
      <c r="J23" s="4">
        <v>41.38</v>
      </c>
      <c r="K23" s="5">
        <v>20.8</v>
      </c>
    </row>
    <row r="24" spans="1:11" ht="12.75" customHeight="1" x14ac:dyDescent="0.2">
      <c r="A24" s="4">
        <v>400</v>
      </c>
      <c r="B24" s="4">
        <v>30.983600000000003</v>
      </c>
      <c r="C24" s="4">
        <v>30.611535931640624</v>
      </c>
      <c r="D24" s="4">
        <v>32.843743999999994</v>
      </c>
      <c r="E24" s="4">
        <v>29.341012800000001</v>
      </c>
      <c r="F24" s="4">
        <v>56.067760000000007</v>
      </c>
      <c r="G24" s="4">
        <v>37.198686901367189</v>
      </c>
      <c r="H24" s="4">
        <v>48.900481351562505</v>
      </c>
      <c r="I24" s="4">
        <v>31.019599999999997</v>
      </c>
      <c r="J24" s="4">
        <v>47.92</v>
      </c>
      <c r="K24" s="5">
        <v>20.8</v>
      </c>
    </row>
    <row r="25" spans="1:11" ht="12.75" customHeight="1" x14ac:dyDescent="0.2">
      <c r="A25" s="4">
        <v>600</v>
      </c>
      <c r="B25" s="4">
        <v>32.152520000000003</v>
      </c>
      <c r="C25" s="4">
        <v>31.759543846191409</v>
      </c>
      <c r="D25" s="4">
        <v>34.143816000000001</v>
      </c>
      <c r="E25" s="4">
        <v>29.881703199999997</v>
      </c>
      <c r="F25" s="4">
        <v>66.06595999999999</v>
      </c>
      <c r="G25" s="4">
        <v>39.54935035205078</v>
      </c>
      <c r="H25" s="4">
        <v>52.727009351562494</v>
      </c>
      <c r="I25" s="4">
        <v>32.213760000000001</v>
      </c>
      <c r="J25" s="4">
        <v>53.99</v>
      </c>
      <c r="K25" s="5">
        <v>20.8</v>
      </c>
    </row>
    <row r="26" spans="1:11" ht="12.75" customHeight="1" x14ac:dyDescent="0.2">
      <c r="A26" s="4">
        <v>800</v>
      </c>
      <c r="B26" s="4">
        <v>33.293760000000006</v>
      </c>
      <c r="C26" s="4">
        <v>32.951967726562501</v>
      </c>
      <c r="D26" s="4">
        <v>35.146592000000005</v>
      </c>
      <c r="E26" s="4">
        <v>30.560182400000002</v>
      </c>
      <c r="F26" s="4">
        <v>74.773040000000009</v>
      </c>
      <c r="G26" s="4">
        <v>41.990941802734376</v>
      </c>
      <c r="H26" s="4">
        <v>55.318753351562506</v>
      </c>
      <c r="I26" s="4">
        <v>33.372079999999997</v>
      </c>
      <c r="J26" s="4">
        <v>59.02</v>
      </c>
      <c r="K26" s="5">
        <v>20.8</v>
      </c>
    </row>
    <row r="27" spans="1:11" ht="12.75" customHeight="1" x14ac:dyDescent="0.2">
      <c r="A27" s="4">
        <v>1000</v>
      </c>
      <c r="B27" s="4">
        <v>34.313000000000002</v>
      </c>
      <c r="C27" s="4">
        <v>34.050999572753902</v>
      </c>
      <c r="D27" s="4">
        <v>35.914999999999999</v>
      </c>
      <c r="E27" s="4">
        <v>31.334699999999994</v>
      </c>
      <c r="F27" s="4">
        <v>81.661000000000001</v>
      </c>
      <c r="G27" s="4">
        <v>44.350997253417965</v>
      </c>
      <c r="H27" s="4">
        <v>57.033985351562492</v>
      </c>
      <c r="I27" s="4">
        <v>34.388000000000005</v>
      </c>
      <c r="J27" s="4">
        <v>62.44</v>
      </c>
      <c r="K27" s="5">
        <v>20.8</v>
      </c>
    </row>
    <row r="28" spans="1:11" ht="12.75" customHeight="1" x14ac:dyDescent="0.2">
      <c r="A28" s="4">
        <v>1200</v>
      </c>
      <c r="B28" s="4">
        <v>35.115920000000003</v>
      </c>
      <c r="C28" s="4">
        <v>34.918831384765625</v>
      </c>
      <c r="D28" s="4">
        <v>36.511968000000003</v>
      </c>
      <c r="E28" s="4">
        <v>32.163505600000001</v>
      </c>
      <c r="F28" s="4">
        <v>86.201840000000004</v>
      </c>
      <c r="G28" s="4">
        <v>46.457052704101571</v>
      </c>
      <c r="H28" s="4">
        <v>58.230977351562487</v>
      </c>
      <c r="I28" s="4">
        <v>35.154959999999996</v>
      </c>
    </row>
    <row r="29" spans="1:11" ht="12.75" customHeight="1" x14ac:dyDescent="0.2">
      <c r="A29" s="4">
        <v>1400</v>
      </c>
      <c r="B29" s="4">
        <v>35.608200000000004</v>
      </c>
      <c r="C29" s="4">
        <v>35.417655162597654</v>
      </c>
      <c r="D29" s="4">
        <v>37.000423999999995</v>
      </c>
      <c r="E29" s="4">
        <v>33.004848799999998</v>
      </c>
      <c r="F29" s="4">
        <v>87.87</v>
      </c>
      <c r="G29" s="4">
        <v>48.136644154785159</v>
      </c>
      <c r="H29" s="4">
        <v>59.268001351562496</v>
      </c>
      <c r="I29" s="4">
        <v>35.566400000000002</v>
      </c>
    </row>
    <row r="30" spans="1:11" ht="12.75" customHeight="1" x14ac:dyDescent="0.2">
      <c r="A30" s="4">
        <v>1600</v>
      </c>
      <c r="B30" s="4">
        <v>35.700000000000003</v>
      </c>
      <c r="C30" s="4">
        <v>35.409999999999997</v>
      </c>
      <c r="D30" s="4">
        <v>37.44</v>
      </c>
      <c r="E30" s="4">
        <v>33.82</v>
      </c>
      <c r="F30" s="4">
        <v>86.13</v>
      </c>
    </row>
    <row r="31" spans="1:11" ht="12.75" customHeight="1" x14ac:dyDescent="0.2">
      <c r="A31" s="4">
        <v>1800</v>
      </c>
    </row>
    <row r="32" spans="1:11" ht="12.75" customHeight="1" x14ac:dyDescent="0.2">
      <c r="A32" s="4">
        <v>2000</v>
      </c>
    </row>
    <row r="33" spans="1:22" ht="12.75" customHeight="1" x14ac:dyDescent="0.2">
      <c r="A33" s="4">
        <v>2200</v>
      </c>
    </row>
    <row r="34" spans="1:22" ht="12.75" customHeight="1" x14ac:dyDescent="0.2">
      <c r="A34" s="4">
        <v>2400</v>
      </c>
    </row>
    <row r="35" spans="1:22" ht="12.75" customHeight="1" x14ac:dyDescent="0.2">
      <c r="A35" s="4">
        <v>2600</v>
      </c>
    </row>
    <row r="36" spans="1:22" ht="12.75" customHeight="1" x14ac:dyDescent="0.2">
      <c r="A36" s="4">
        <v>2800</v>
      </c>
    </row>
    <row r="37" spans="1:22" ht="12.75" customHeight="1" x14ac:dyDescent="0.2">
      <c r="A37" s="4">
        <v>3000</v>
      </c>
    </row>
    <row r="39" spans="1:22" ht="12.75" customHeight="1" x14ac:dyDescent="0.2">
      <c r="A39" s="4" t="s">
        <v>126</v>
      </c>
      <c r="J39" s="4" t="s">
        <v>61</v>
      </c>
      <c r="L39" s="4" t="s">
        <v>62</v>
      </c>
      <c r="N39" s="4" t="s">
        <v>63</v>
      </c>
    </row>
    <row r="40" spans="1:22" ht="12.75" customHeight="1" x14ac:dyDescent="0.2">
      <c r="A40" s="4" t="s">
        <v>64</v>
      </c>
      <c r="B40" s="4" t="s">
        <v>65</v>
      </c>
      <c r="C40" s="4" t="s">
        <v>37</v>
      </c>
      <c r="D40" s="4" t="s">
        <v>66</v>
      </c>
      <c r="E40" s="4" t="s">
        <v>67</v>
      </c>
      <c r="F40" s="4" t="s">
        <v>68</v>
      </c>
      <c r="G40" s="4" t="s">
        <v>69</v>
      </c>
      <c r="H40" s="4" t="s">
        <v>70</v>
      </c>
      <c r="I40" s="4" t="s">
        <v>71</v>
      </c>
      <c r="J40" s="4" t="s">
        <v>72</v>
      </c>
      <c r="K40" s="5" t="s">
        <v>73</v>
      </c>
      <c r="L40" s="4" t="s">
        <v>74</v>
      </c>
      <c r="M40" s="5" t="s">
        <v>75</v>
      </c>
      <c r="N40" s="4" t="s">
        <v>64</v>
      </c>
      <c r="O40" s="5" t="s">
        <v>75</v>
      </c>
    </row>
    <row r="41" spans="1:22" ht="12.75" customHeight="1" x14ac:dyDescent="0.2">
      <c r="A41" s="13">
        <v>273</v>
      </c>
      <c r="B41" s="4">
        <f>A41-273</f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273</v>
      </c>
      <c r="K41" s="4">
        <v>0</v>
      </c>
      <c r="L41" s="13">
        <v>273</v>
      </c>
      <c r="M41" s="4">
        <v>0</v>
      </c>
      <c r="N41" s="13">
        <v>273</v>
      </c>
      <c r="O41" s="4">
        <v>0</v>
      </c>
    </row>
    <row r="42" spans="1:22" ht="12.75" customHeight="1" x14ac:dyDescent="0.2">
      <c r="A42" s="13">
        <v>291</v>
      </c>
      <c r="B42" s="4">
        <f t="shared" ref="B42:B64" si="4">A42-273</f>
        <v>18</v>
      </c>
      <c r="C42" s="13">
        <v>523</v>
      </c>
      <c r="D42" s="13">
        <v>524</v>
      </c>
      <c r="E42" s="13">
        <v>527</v>
      </c>
      <c r="F42" s="13">
        <v>603</v>
      </c>
      <c r="G42" s="13">
        <v>655</v>
      </c>
      <c r="H42" s="13">
        <v>525</v>
      </c>
      <c r="I42" s="13">
        <v>516</v>
      </c>
      <c r="J42" s="13">
        <v>291</v>
      </c>
      <c r="K42" s="4">
        <v>630</v>
      </c>
      <c r="L42" s="13">
        <v>291</v>
      </c>
      <c r="M42" s="4">
        <v>1264</v>
      </c>
      <c r="N42" s="13">
        <v>291</v>
      </c>
      <c r="O42" s="4">
        <v>1381</v>
      </c>
    </row>
    <row r="43" spans="1:22" ht="12.75" customHeight="1" x14ac:dyDescent="0.2">
      <c r="A43" s="13">
        <v>298</v>
      </c>
      <c r="B43" s="4">
        <f t="shared" si="4"/>
        <v>25</v>
      </c>
      <c r="C43" s="13">
        <v>726</v>
      </c>
      <c r="D43" s="13">
        <v>728</v>
      </c>
      <c r="E43" s="13">
        <v>732</v>
      </c>
      <c r="F43" s="13">
        <v>837</v>
      </c>
      <c r="G43" s="13">
        <v>912</v>
      </c>
      <c r="H43" s="13">
        <v>728</v>
      </c>
      <c r="I43" s="13">
        <v>718</v>
      </c>
      <c r="J43" s="13">
        <v>298</v>
      </c>
      <c r="K43" s="4">
        <v>879</v>
      </c>
      <c r="L43" s="13">
        <v>298</v>
      </c>
      <c r="M43" s="4">
        <v>1771</v>
      </c>
      <c r="N43" s="13">
        <v>298</v>
      </c>
      <c r="O43" s="4">
        <v>1945</v>
      </c>
    </row>
    <row r="44" spans="1:22" ht="12.75" customHeight="1" x14ac:dyDescent="0.2">
      <c r="A44" s="13">
        <v>300</v>
      </c>
      <c r="B44" s="4">
        <f t="shared" si="4"/>
        <v>27</v>
      </c>
      <c r="C44" s="13">
        <v>784</v>
      </c>
      <c r="D44" s="13">
        <v>786</v>
      </c>
      <c r="E44" s="13">
        <v>790</v>
      </c>
      <c r="F44" s="13">
        <v>905</v>
      </c>
      <c r="G44" s="13">
        <v>986</v>
      </c>
      <c r="H44" s="13">
        <v>786</v>
      </c>
      <c r="I44" s="13">
        <v>775.8</v>
      </c>
      <c r="J44" s="13">
        <v>300</v>
      </c>
      <c r="K44" s="4">
        <v>950</v>
      </c>
      <c r="L44" s="13">
        <v>300</v>
      </c>
      <c r="M44" s="4">
        <v>1919</v>
      </c>
      <c r="N44" s="13">
        <v>300</v>
      </c>
      <c r="O44" s="4">
        <v>2109</v>
      </c>
      <c r="V44" s="14"/>
    </row>
    <row r="45" spans="1:22" ht="12.75" customHeight="1" x14ac:dyDescent="0.2">
      <c r="A45" s="13">
        <v>400</v>
      </c>
      <c r="B45" s="4">
        <f t="shared" si="4"/>
        <v>127</v>
      </c>
      <c r="C45" s="13">
        <v>3696</v>
      </c>
      <c r="D45" s="13">
        <v>3695</v>
      </c>
      <c r="E45" s="13">
        <v>3752</v>
      </c>
      <c r="F45" s="13">
        <v>4284</v>
      </c>
      <c r="G45" s="13">
        <v>4903</v>
      </c>
      <c r="H45" s="13">
        <v>3699</v>
      </c>
      <c r="I45" s="13">
        <v>3655</v>
      </c>
      <c r="J45" s="13">
        <v>400</v>
      </c>
      <c r="K45" s="4">
        <v>4740</v>
      </c>
      <c r="L45" s="13">
        <v>400</v>
      </c>
      <c r="M45" s="4">
        <v>10292</v>
      </c>
      <c r="N45" s="13">
        <v>400</v>
      </c>
      <c r="O45" s="4">
        <v>11878</v>
      </c>
    </row>
    <row r="46" spans="1:22" ht="12.75" customHeight="1" x14ac:dyDescent="0.2">
      <c r="A46" s="13">
        <v>500</v>
      </c>
      <c r="B46" s="4">
        <f t="shared" si="4"/>
        <v>227</v>
      </c>
      <c r="C46" s="13">
        <v>6660</v>
      </c>
      <c r="D46" s="13">
        <v>6644</v>
      </c>
      <c r="E46" s="13">
        <v>6811</v>
      </c>
      <c r="F46" s="13">
        <v>7752</v>
      </c>
      <c r="G46" s="13">
        <v>9204</v>
      </c>
      <c r="H46" s="13">
        <v>6652</v>
      </c>
      <c r="I46" s="13">
        <v>6589</v>
      </c>
      <c r="J46" s="13">
        <v>500</v>
      </c>
      <c r="K46" s="4">
        <v>9100</v>
      </c>
      <c r="L46" s="13">
        <v>500</v>
      </c>
      <c r="M46" s="4">
        <v>20685</v>
      </c>
      <c r="N46" s="13">
        <v>500</v>
      </c>
      <c r="O46" s="4">
        <v>24372</v>
      </c>
    </row>
    <row r="47" spans="1:22" ht="12.75" customHeight="1" x14ac:dyDescent="0.2">
      <c r="A47" s="13">
        <v>600</v>
      </c>
      <c r="B47" s="4">
        <f t="shared" si="4"/>
        <v>327</v>
      </c>
      <c r="C47" s="13">
        <v>9673</v>
      </c>
      <c r="D47" s="13">
        <v>9627</v>
      </c>
      <c r="E47" s="13">
        <v>9970</v>
      </c>
      <c r="F47" s="13">
        <v>11326</v>
      </c>
      <c r="G47" s="13">
        <v>13807</v>
      </c>
      <c r="H47" s="13">
        <v>9665</v>
      </c>
      <c r="I47" s="13">
        <v>9518</v>
      </c>
      <c r="J47" s="13">
        <v>600</v>
      </c>
      <c r="K47" s="4">
        <v>14054</v>
      </c>
      <c r="L47" s="13">
        <v>600</v>
      </c>
      <c r="M47" s="4">
        <v>32777</v>
      </c>
      <c r="N47" s="13">
        <v>600</v>
      </c>
      <c r="O47" s="4">
        <v>39150</v>
      </c>
    </row>
    <row r="48" spans="1:22" ht="12.75" customHeight="1" x14ac:dyDescent="0.2">
      <c r="A48" s="13">
        <v>700</v>
      </c>
      <c r="B48" s="4">
        <f t="shared" si="4"/>
        <v>427</v>
      </c>
      <c r="C48" s="13">
        <v>12736</v>
      </c>
      <c r="D48" s="13">
        <v>12652</v>
      </c>
      <c r="E48" s="13">
        <v>13225</v>
      </c>
      <c r="F48" s="13">
        <v>15016</v>
      </c>
      <c r="G48" s="13">
        <v>18656</v>
      </c>
      <c r="H48" s="13">
        <v>12748</v>
      </c>
      <c r="I48" s="13">
        <v>12459</v>
      </c>
      <c r="J48" s="13">
        <v>700</v>
      </c>
      <c r="K48" s="4">
        <v>19584</v>
      </c>
      <c r="L48" s="13">
        <v>700</v>
      </c>
      <c r="M48" s="4">
        <v>46417</v>
      </c>
      <c r="N48" s="13">
        <v>700</v>
      </c>
      <c r="O48" s="4">
        <v>55840</v>
      </c>
    </row>
    <row r="49" spans="1:20" ht="12.75" customHeight="1" x14ac:dyDescent="0.2">
      <c r="A49" s="13">
        <v>800</v>
      </c>
      <c r="B49" s="4">
        <f t="shared" si="4"/>
        <v>527</v>
      </c>
      <c r="C49" s="13">
        <v>15878</v>
      </c>
      <c r="D49" s="13">
        <v>15756</v>
      </c>
      <c r="E49" s="13">
        <v>16564</v>
      </c>
      <c r="F49" s="13">
        <v>18823</v>
      </c>
      <c r="G49" s="13">
        <v>23710</v>
      </c>
      <c r="H49" s="13">
        <v>15899</v>
      </c>
      <c r="I49" s="13">
        <v>15413</v>
      </c>
      <c r="J49" s="13">
        <v>800</v>
      </c>
      <c r="K49" s="4">
        <v>25652</v>
      </c>
      <c r="L49" s="13">
        <v>800</v>
      </c>
      <c r="M49" s="4">
        <v>61337</v>
      </c>
      <c r="N49" s="13">
        <v>800</v>
      </c>
      <c r="O49" s="4">
        <v>74015</v>
      </c>
    </row>
    <row r="50" spans="1:20" ht="12.75" customHeight="1" x14ac:dyDescent="0.2">
      <c r="A50" s="13">
        <v>900</v>
      </c>
      <c r="B50" s="4">
        <f t="shared" si="4"/>
        <v>627</v>
      </c>
      <c r="C50" s="13">
        <v>19116</v>
      </c>
      <c r="D50" s="13">
        <v>18961</v>
      </c>
      <c r="E50" s="13">
        <v>19970</v>
      </c>
      <c r="F50" s="13">
        <v>22760</v>
      </c>
      <c r="G50" s="13">
        <v>28936</v>
      </c>
      <c r="H50" s="13">
        <v>19125</v>
      </c>
      <c r="I50" s="13">
        <v>18384</v>
      </c>
      <c r="J50" s="13">
        <v>900</v>
      </c>
      <c r="K50" s="4">
        <v>32204</v>
      </c>
      <c r="L50" s="13">
        <v>900</v>
      </c>
      <c r="M50" s="4">
        <v>77404</v>
      </c>
      <c r="N50" s="13">
        <v>900</v>
      </c>
      <c r="O50" s="4">
        <v>93471</v>
      </c>
    </row>
    <row r="51" spans="1:20" ht="12.75" customHeight="1" x14ac:dyDescent="0.2">
      <c r="A51" s="13">
        <v>1000</v>
      </c>
      <c r="B51" s="4">
        <f t="shared" si="4"/>
        <v>727</v>
      </c>
      <c r="C51" s="13">
        <v>22367</v>
      </c>
      <c r="D51" s="13">
        <v>22171</v>
      </c>
      <c r="E51" s="13">
        <v>23434</v>
      </c>
      <c r="F51" s="13">
        <v>26823</v>
      </c>
      <c r="G51" s="13">
        <v>34308</v>
      </c>
      <c r="H51" s="13">
        <v>22413</v>
      </c>
      <c r="I51" s="13">
        <v>21388</v>
      </c>
      <c r="J51" s="13">
        <v>1000</v>
      </c>
      <c r="K51" s="4">
        <v>39204</v>
      </c>
      <c r="L51" s="13">
        <v>1000</v>
      </c>
      <c r="M51" s="4">
        <v>94432</v>
      </c>
      <c r="N51" s="13">
        <v>1000</v>
      </c>
      <c r="O51" s="4">
        <v>113972</v>
      </c>
    </row>
    <row r="52" spans="1:20" ht="12.75" customHeight="1" x14ac:dyDescent="0.2">
      <c r="A52" s="13">
        <v>1100</v>
      </c>
      <c r="B52" s="4">
        <f t="shared" si="4"/>
        <v>827</v>
      </c>
      <c r="C52" s="13">
        <v>25698</v>
      </c>
      <c r="D52" s="13">
        <v>25472</v>
      </c>
      <c r="E52" s="13">
        <v>26940</v>
      </c>
      <c r="F52" s="13">
        <v>31011</v>
      </c>
      <c r="G52" s="13">
        <v>39802</v>
      </c>
      <c r="H52" s="13">
        <v>25760</v>
      </c>
      <c r="I52" s="13">
        <v>24426</v>
      </c>
      <c r="J52" s="13">
        <v>1100</v>
      </c>
      <c r="K52" s="4">
        <v>46567</v>
      </c>
      <c r="L52" s="13">
        <v>1100</v>
      </c>
      <c r="M52" s="4">
        <v>112340</v>
      </c>
      <c r="N52" s="13">
        <v>1100</v>
      </c>
      <c r="O52" s="4">
        <v>135394</v>
      </c>
    </row>
    <row r="53" spans="1:20" ht="12.75" customHeight="1" x14ac:dyDescent="0.2">
      <c r="A53" s="13">
        <v>1200</v>
      </c>
      <c r="B53" s="4">
        <f t="shared" si="4"/>
        <v>927</v>
      </c>
      <c r="C53" s="13">
        <v>29078</v>
      </c>
      <c r="D53" s="13">
        <v>28819</v>
      </c>
      <c r="E53" s="13">
        <v>30492</v>
      </c>
      <c r="F53" s="13">
        <v>35312</v>
      </c>
      <c r="G53" s="13">
        <v>45404</v>
      </c>
      <c r="H53" s="13">
        <v>29154</v>
      </c>
      <c r="I53" s="13">
        <v>27509</v>
      </c>
      <c r="J53" s="13">
        <v>1200</v>
      </c>
      <c r="K53" s="4">
        <v>54308</v>
      </c>
      <c r="L53" s="13">
        <v>1200</v>
      </c>
      <c r="M53" s="4">
        <v>131042</v>
      </c>
      <c r="N53" s="13">
        <v>1200</v>
      </c>
      <c r="O53" s="4">
        <v>157611</v>
      </c>
    </row>
    <row r="54" spans="1:20" ht="12.75" customHeight="1" x14ac:dyDescent="0.2">
      <c r="A54" s="13">
        <v>1300</v>
      </c>
      <c r="B54" s="4">
        <f t="shared" si="4"/>
        <v>1027</v>
      </c>
      <c r="C54" s="13">
        <v>32501</v>
      </c>
      <c r="D54" s="13">
        <v>32216</v>
      </c>
      <c r="E54" s="13">
        <v>34078</v>
      </c>
      <c r="F54" s="13">
        <v>39722</v>
      </c>
      <c r="G54" s="13">
        <v>51090</v>
      </c>
      <c r="H54" s="13">
        <v>32593</v>
      </c>
      <c r="I54" s="13">
        <v>30626</v>
      </c>
      <c r="J54" s="13">
        <v>1300</v>
      </c>
      <c r="K54" s="4">
        <v>62385</v>
      </c>
      <c r="L54" s="13">
        <v>1300</v>
      </c>
      <c r="M54" s="4">
        <v>150331</v>
      </c>
      <c r="N54" s="13">
        <v>1300</v>
      </c>
      <c r="O54" s="4">
        <v>180456</v>
      </c>
    </row>
    <row r="55" spans="1:20" ht="12.75" customHeight="1" x14ac:dyDescent="0.2">
      <c r="A55" s="13">
        <v>1400</v>
      </c>
      <c r="B55" s="4">
        <f t="shared" si="4"/>
        <v>1127</v>
      </c>
      <c r="C55" s="13">
        <v>35953</v>
      </c>
      <c r="D55" s="13">
        <v>35639</v>
      </c>
      <c r="E55" s="13">
        <v>37693</v>
      </c>
      <c r="F55" s="13">
        <v>44237</v>
      </c>
      <c r="G55" s="13">
        <v>56860</v>
      </c>
      <c r="H55" s="13">
        <v>36070</v>
      </c>
      <c r="I55" s="13">
        <v>33789</v>
      </c>
      <c r="J55" s="13">
        <v>1400</v>
      </c>
      <c r="K55" s="4">
        <v>70709</v>
      </c>
      <c r="L55" s="13">
        <v>1400</v>
      </c>
      <c r="M55" s="4">
        <v>170205</v>
      </c>
      <c r="N55" s="13">
        <v>1400</v>
      </c>
      <c r="O55" s="4">
        <v>203844</v>
      </c>
    </row>
    <row r="56" spans="1:20" ht="12.75" customHeight="1" x14ac:dyDescent="0.2">
      <c r="A56" s="13">
        <v>1500</v>
      </c>
      <c r="B56" s="4">
        <f t="shared" si="4"/>
        <v>1227</v>
      </c>
      <c r="C56" s="13">
        <v>39463</v>
      </c>
      <c r="D56" s="13">
        <v>39145</v>
      </c>
      <c r="E56" s="13">
        <v>41337</v>
      </c>
      <c r="F56" s="13">
        <v>48848</v>
      </c>
      <c r="G56" s="13">
        <v>62676</v>
      </c>
      <c r="H56" s="13">
        <v>39576</v>
      </c>
      <c r="I56" s="13">
        <v>36994</v>
      </c>
      <c r="J56" s="13">
        <v>1500</v>
      </c>
      <c r="K56" s="4">
        <v>79244</v>
      </c>
      <c r="L56" s="13">
        <v>1500</v>
      </c>
      <c r="M56" s="4">
        <v>190581</v>
      </c>
      <c r="N56" s="13">
        <v>1500</v>
      </c>
      <c r="O56" s="4">
        <v>227777</v>
      </c>
    </row>
    <row r="57" spans="1:20" ht="12.75" customHeight="1" x14ac:dyDescent="0.2">
      <c r="A57" s="13">
        <v>1750</v>
      </c>
      <c r="B57" s="4">
        <f t="shared" si="4"/>
        <v>1477</v>
      </c>
      <c r="C57" s="13">
        <v>48325</v>
      </c>
      <c r="D57" s="13">
        <v>47940</v>
      </c>
      <c r="E57" s="13">
        <v>50555</v>
      </c>
      <c r="F57" s="13">
        <v>60751</v>
      </c>
      <c r="G57" s="13">
        <v>77445</v>
      </c>
      <c r="H57" s="13">
        <v>48459</v>
      </c>
      <c r="I57" s="13">
        <v>45275</v>
      </c>
      <c r="J57" s="13">
        <v>1600</v>
      </c>
      <c r="K57" s="4">
        <v>88031</v>
      </c>
      <c r="L57" s="13"/>
    </row>
    <row r="58" spans="1:20" ht="12.75" customHeight="1" x14ac:dyDescent="0.2">
      <c r="A58" s="13">
        <v>2000</v>
      </c>
      <c r="B58" s="4">
        <f t="shared" si="4"/>
        <v>1727</v>
      </c>
      <c r="C58" s="13">
        <v>57320</v>
      </c>
      <c r="D58" s="13">
        <v>56902</v>
      </c>
      <c r="E58" s="13">
        <v>59914</v>
      </c>
      <c r="F58" s="13">
        <v>73136</v>
      </c>
      <c r="G58" s="13">
        <v>92466</v>
      </c>
      <c r="H58" s="13">
        <v>57488</v>
      </c>
      <c r="I58" s="13">
        <v>53680</v>
      </c>
      <c r="J58" s="13">
        <v>1800</v>
      </c>
      <c r="K58" s="4">
        <v>106064</v>
      </c>
      <c r="L58" s="13"/>
    </row>
    <row r="59" spans="1:20" ht="12.75" customHeight="1" x14ac:dyDescent="0.2">
      <c r="A59" s="13">
        <v>2250</v>
      </c>
      <c r="B59" s="4">
        <f t="shared" si="4"/>
        <v>1977</v>
      </c>
      <c r="C59" s="13">
        <v>66441</v>
      </c>
      <c r="D59" s="13">
        <v>65981</v>
      </c>
      <c r="E59" s="13">
        <v>69454</v>
      </c>
      <c r="F59" s="13">
        <v>85855</v>
      </c>
      <c r="G59" s="13">
        <v>107738</v>
      </c>
      <c r="H59" s="13">
        <v>66567</v>
      </c>
      <c r="I59" s="13">
        <v>62341</v>
      </c>
      <c r="J59" s="13">
        <v>2000</v>
      </c>
      <c r="K59" s="4">
        <v>124725</v>
      </c>
      <c r="L59" s="13"/>
    </row>
    <row r="60" spans="1:20" ht="12.75" customHeight="1" x14ac:dyDescent="0.2">
      <c r="A60" s="13">
        <v>2500</v>
      </c>
      <c r="B60" s="4">
        <f t="shared" si="4"/>
        <v>2227</v>
      </c>
      <c r="C60" s="13">
        <v>75646</v>
      </c>
      <c r="D60" s="13">
        <v>75060</v>
      </c>
      <c r="E60" s="13">
        <v>79119</v>
      </c>
      <c r="F60" s="13">
        <v>98867</v>
      </c>
      <c r="G60" s="13">
        <v>123176</v>
      </c>
      <c r="H60" s="13">
        <v>75772</v>
      </c>
      <c r="I60" s="13">
        <v>71211</v>
      </c>
      <c r="J60" s="13">
        <v>2200</v>
      </c>
      <c r="K60" s="4">
        <v>143804</v>
      </c>
      <c r="L60" s="13"/>
    </row>
    <row r="61" spans="1:20" ht="12.75" customHeight="1" x14ac:dyDescent="0.2">
      <c r="A61" s="13">
        <v>2750</v>
      </c>
      <c r="B61" s="4">
        <f t="shared" si="4"/>
        <v>2477</v>
      </c>
      <c r="C61" s="13">
        <v>84935</v>
      </c>
      <c r="D61" s="13">
        <v>84265</v>
      </c>
      <c r="E61" s="13">
        <v>88910</v>
      </c>
      <c r="F61" s="13">
        <v>112089</v>
      </c>
      <c r="G61" s="13">
        <v>138699</v>
      </c>
      <c r="H61" s="13">
        <v>85018</v>
      </c>
      <c r="I61" s="13">
        <v>80290</v>
      </c>
      <c r="J61" s="13">
        <v>2500</v>
      </c>
      <c r="K61" s="4">
        <v>173050</v>
      </c>
      <c r="L61" s="13"/>
    </row>
    <row r="62" spans="1:20" ht="12.75" customHeight="1" x14ac:dyDescent="0.2">
      <c r="A62" s="13">
        <v>3000</v>
      </c>
      <c r="B62" s="4">
        <f t="shared" si="4"/>
        <v>2727</v>
      </c>
      <c r="C62" s="13">
        <v>94265</v>
      </c>
      <c r="D62" s="13">
        <v>93512</v>
      </c>
      <c r="E62" s="13">
        <v>98826</v>
      </c>
      <c r="F62" s="13">
        <v>125520</v>
      </c>
      <c r="G62" s="13">
        <v>154347</v>
      </c>
      <c r="H62" s="13">
        <v>94265</v>
      </c>
      <c r="I62" s="13">
        <v>89453</v>
      </c>
    </row>
    <row r="63" spans="1:20" ht="12.75" customHeight="1" x14ac:dyDescent="0.2">
      <c r="A63" s="13">
        <v>3500</v>
      </c>
      <c r="B63" s="4">
        <f t="shared" si="4"/>
        <v>3227</v>
      </c>
      <c r="C63" s="13">
        <v>113135</v>
      </c>
      <c r="D63" s="13">
        <v>112131</v>
      </c>
      <c r="E63" s="13">
        <v>119034</v>
      </c>
      <c r="F63" s="13">
        <v>152799</v>
      </c>
      <c r="G63" s="13">
        <v>185895</v>
      </c>
      <c r="H63" s="13">
        <v>112968</v>
      </c>
      <c r="I63" s="13">
        <v>108030</v>
      </c>
      <c r="T63" s="4">
        <f>2017-1993</f>
        <v>24</v>
      </c>
    </row>
    <row r="64" spans="1:20" ht="12.75" customHeight="1" x14ac:dyDescent="0.2">
      <c r="A64" s="13">
        <v>4000</v>
      </c>
      <c r="B64" s="4">
        <f t="shared" si="4"/>
        <v>3727</v>
      </c>
      <c r="C64" s="13">
        <v>132172</v>
      </c>
      <c r="D64" s="13">
        <v>130875</v>
      </c>
      <c r="E64" s="13">
        <v>140000</v>
      </c>
      <c r="F64" s="13">
        <v>180414</v>
      </c>
      <c r="G64" s="13">
        <v>217777</v>
      </c>
      <c r="H64" s="13">
        <v>131796</v>
      </c>
      <c r="I64" s="13">
        <v>127528</v>
      </c>
    </row>
    <row r="66" spans="1:26" ht="12.75" customHeight="1" x14ac:dyDescent="0.2">
      <c r="A66" s="4" t="s">
        <v>76</v>
      </c>
      <c r="C66" s="4" t="s">
        <v>77</v>
      </c>
      <c r="J66" s="4" t="s">
        <v>78</v>
      </c>
      <c r="L66" s="4" t="s">
        <v>79</v>
      </c>
      <c r="N66" s="4" t="s">
        <v>80</v>
      </c>
      <c r="W66" s="4" t="s">
        <v>87</v>
      </c>
    </row>
    <row r="67" spans="1:26" ht="12.75" customHeight="1" x14ac:dyDescent="0.2">
      <c r="A67" s="4" t="s">
        <v>74</v>
      </c>
      <c r="B67" s="4" t="s">
        <v>81</v>
      </c>
      <c r="C67" s="4" t="s">
        <v>37</v>
      </c>
      <c r="D67" s="4" t="s">
        <v>66</v>
      </c>
      <c r="E67" s="4" t="s">
        <v>67</v>
      </c>
      <c r="F67" s="4" t="s">
        <v>82</v>
      </c>
      <c r="G67" s="4" t="s">
        <v>69</v>
      </c>
      <c r="H67" s="4" t="s">
        <v>70</v>
      </c>
      <c r="I67" s="4" t="s">
        <v>83</v>
      </c>
      <c r="J67" s="4" t="s">
        <v>74</v>
      </c>
      <c r="K67" s="4" t="s">
        <v>84</v>
      </c>
      <c r="L67" s="4" t="s">
        <v>74</v>
      </c>
      <c r="M67" s="4" t="s">
        <v>85</v>
      </c>
      <c r="N67" s="4" t="s">
        <v>74</v>
      </c>
      <c r="O67" s="4" t="s">
        <v>84</v>
      </c>
      <c r="P67" s="4" t="s">
        <v>86</v>
      </c>
      <c r="V67" s="4" t="s">
        <v>89</v>
      </c>
      <c r="W67" s="4" t="s">
        <v>88</v>
      </c>
      <c r="X67" s="4" t="s">
        <v>90</v>
      </c>
      <c r="Y67" s="4" t="s">
        <v>116</v>
      </c>
      <c r="Z67" s="4" t="s">
        <v>117</v>
      </c>
    </row>
    <row r="68" spans="1:26" ht="12.75" customHeight="1" x14ac:dyDescent="0.2">
      <c r="A68" s="4">
        <f>B68+273</f>
        <v>282</v>
      </c>
      <c r="B68" s="4">
        <f>(B41+B42)/2</f>
        <v>9</v>
      </c>
      <c r="C68" s="4">
        <f t="shared" ref="C68:I83" si="5">(C42-C41)/($B42-$B41)</f>
        <v>29.055555555555557</v>
      </c>
      <c r="D68" s="4">
        <f t="shared" si="5"/>
        <v>29.111111111111111</v>
      </c>
      <c r="E68" s="4">
        <f t="shared" si="5"/>
        <v>29.277777777777779</v>
      </c>
      <c r="F68" s="4">
        <f t="shared" si="5"/>
        <v>33.5</v>
      </c>
      <c r="G68" s="4">
        <f t="shared" si="5"/>
        <v>36.388888888888886</v>
      </c>
      <c r="H68" s="4">
        <f t="shared" si="5"/>
        <v>29.166666666666668</v>
      </c>
      <c r="I68" s="4">
        <f t="shared" si="5"/>
        <v>28.666666666666668</v>
      </c>
      <c r="J68" s="4">
        <f>(J41+J42)/2</f>
        <v>282</v>
      </c>
      <c r="K68" s="4">
        <f>(K42-K41)/(J42-J41)</f>
        <v>35</v>
      </c>
      <c r="L68" s="4">
        <f>(L41+L42)/2</f>
        <v>282</v>
      </c>
      <c r="M68" s="4">
        <f>(M42-M41)/(L42-L41)</f>
        <v>70.222222222222229</v>
      </c>
      <c r="N68" s="4">
        <f>(N41+N42)/2</f>
        <v>282</v>
      </c>
      <c r="O68" s="4">
        <f>(O42-O41)/(N42-N41)</f>
        <v>76.722222222222229</v>
      </c>
      <c r="P68" s="4">
        <f>N68-273</f>
        <v>9</v>
      </c>
      <c r="V68" s="4">
        <v>0</v>
      </c>
      <c r="W68" s="4">
        <v>36.11</v>
      </c>
      <c r="Y68" s="4">
        <v>29.18</v>
      </c>
      <c r="Z68" s="4">
        <v>35.130000000000003</v>
      </c>
    </row>
    <row r="69" spans="1:26" ht="12.75" customHeight="1" x14ac:dyDescent="0.2">
      <c r="A69" s="4">
        <f t="shared" ref="A69:A90" si="6">B69+273</f>
        <v>294.5</v>
      </c>
      <c r="B69" s="4">
        <f t="shared" ref="B69:B90" si="7">(B42+B43)/2</f>
        <v>21.5</v>
      </c>
      <c r="C69" s="4">
        <f t="shared" ref="C69:C90" si="8">(C43-C42)/(B43-B42)</f>
        <v>29</v>
      </c>
      <c r="D69" s="4">
        <f t="shared" ref="D69:D90" si="9">(D43-D42)/(B43-B42)</f>
        <v>29.142857142857142</v>
      </c>
      <c r="E69" s="4">
        <f t="shared" si="5"/>
        <v>29.285714285714285</v>
      </c>
      <c r="F69" s="4">
        <f t="shared" si="5"/>
        <v>33.428571428571431</v>
      </c>
      <c r="G69" s="4">
        <f t="shared" si="5"/>
        <v>36.714285714285715</v>
      </c>
      <c r="H69" s="4">
        <f t="shared" si="5"/>
        <v>29</v>
      </c>
      <c r="I69" s="4">
        <f t="shared" si="5"/>
        <v>28.857142857142858</v>
      </c>
      <c r="J69" s="4">
        <f t="shared" ref="J69:J87" si="10">(J42+J43)/2</f>
        <v>294.5</v>
      </c>
      <c r="K69" s="4">
        <f t="shared" ref="K69:K87" si="11">(K43-K42)/(J43-J42)</f>
        <v>35.571428571428569</v>
      </c>
      <c r="L69" s="4">
        <f t="shared" ref="L69:L82" si="12">(L42+L43)/2</f>
        <v>294.5</v>
      </c>
      <c r="M69" s="4">
        <f t="shared" ref="M69:M82" si="13">(M43-M42)/(L43-L42)</f>
        <v>72.428571428571431</v>
      </c>
      <c r="N69" s="4">
        <f t="shared" ref="N69:N82" si="14">(N42+N43)/2</f>
        <v>294.5</v>
      </c>
      <c r="O69" s="4">
        <f t="shared" ref="O69:O82" si="15">(O43-O42)/(N43-N42)</f>
        <v>80.571428571428569</v>
      </c>
      <c r="P69" s="4">
        <f t="shared" ref="P69:P82" si="16">N69-273</f>
        <v>21.5</v>
      </c>
      <c r="V69" s="4">
        <v>102</v>
      </c>
      <c r="W69" s="4">
        <v>40.340000000000003</v>
      </c>
      <c r="X69" s="4">
        <v>34.35</v>
      </c>
      <c r="Y69" s="4">
        <v>29.26</v>
      </c>
      <c r="Z69" s="4">
        <v>39.26</v>
      </c>
    </row>
    <row r="70" spans="1:26" ht="12.75" customHeight="1" x14ac:dyDescent="0.2">
      <c r="A70" s="4">
        <f t="shared" si="6"/>
        <v>299</v>
      </c>
      <c r="B70" s="15">
        <f t="shared" si="7"/>
        <v>26</v>
      </c>
      <c r="C70" s="15">
        <f t="shared" si="8"/>
        <v>29</v>
      </c>
      <c r="D70" s="15">
        <f t="shared" si="9"/>
        <v>29</v>
      </c>
      <c r="E70" s="15">
        <f t="shared" si="5"/>
        <v>29</v>
      </c>
      <c r="F70" s="15">
        <v>33.6</v>
      </c>
      <c r="G70" s="15">
        <f t="shared" si="5"/>
        <v>37</v>
      </c>
      <c r="H70" s="15">
        <f t="shared" si="5"/>
        <v>29</v>
      </c>
      <c r="I70" s="15">
        <f t="shared" si="5"/>
        <v>28.899999999999977</v>
      </c>
      <c r="J70" s="4">
        <f t="shared" si="10"/>
        <v>299</v>
      </c>
      <c r="K70" s="4">
        <f t="shared" si="11"/>
        <v>35.5</v>
      </c>
      <c r="L70" s="4">
        <f t="shared" si="12"/>
        <v>299</v>
      </c>
      <c r="M70" s="4">
        <f t="shared" si="13"/>
        <v>74</v>
      </c>
      <c r="N70" s="4">
        <f t="shared" si="14"/>
        <v>299</v>
      </c>
      <c r="O70" s="4">
        <f t="shared" si="15"/>
        <v>82</v>
      </c>
      <c r="P70" s="4">
        <f t="shared" si="16"/>
        <v>26</v>
      </c>
      <c r="V70" s="4">
        <v>200</v>
      </c>
      <c r="W70" s="4">
        <v>43.79</v>
      </c>
      <c r="X70" s="4">
        <v>35.03</v>
      </c>
      <c r="Y70" s="4">
        <v>29.52</v>
      </c>
      <c r="Z70" s="4">
        <v>44.71</v>
      </c>
    </row>
    <row r="71" spans="1:26" ht="12.75" customHeight="1" x14ac:dyDescent="0.2">
      <c r="A71" s="4">
        <f t="shared" si="6"/>
        <v>350</v>
      </c>
      <c r="B71" s="15">
        <f t="shared" si="7"/>
        <v>77</v>
      </c>
      <c r="C71" s="15">
        <f t="shared" si="8"/>
        <v>29.12</v>
      </c>
      <c r="D71" s="15">
        <f t="shared" si="9"/>
        <v>29.09</v>
      </c>
      <c r="E71" s="15">
        <f t="shared" si="5"/>
        <v>29.62</v>
      </c>
      <c r="F71" s="15">
        <f t="shared" si="5"/>
        <v>33.79</v>
      </c>
      <c r="G71" s="15">
        <f t="shared" si="5"/>
        <v>39.17</v>
      </c>
      <c r="H71" s="15">
        <f t="shared" si="5"/>
        <v>29.13</v>
      </c>
      <c r="I71" s="15">
        <f t="shared" si="5"/>
        <v>28.791999999999998</v>
      </c>
      <c r="J71" s="4">
        <f t="shared" si="10"/>
        <v>350</v>
      </c>
      <c r="K71" s="4">
        <f t="shared" si="11"/>
        <v>37.9</v>
      </c>
      <c r="L71" s="4">
        <f t="shared" si="12"/>
        <v>350</v>
      </c>
      <c r="M71" s="4">
        <f t="shared" si="13"/>
        <v>83.73</v>
      </c>
      <c r="N71" s="4">
        <f t="shared" si="14"/>
        <v>350</v>
      </c>
      <c r="O71" s="4">
        <f t="shared" si="15"/>
        <v>97.69</v>
      </c>
      <c r="P71" s="4">
        <f t="shared" si="16"/>
        <v>77</v>
      </c>
      <c r="V71" s="4">
        <v>400</v>
      </c>
      <c r="W71" s="4">
        <v>49</v>
      </c>
      <c r="X71" s="4">
        <v>37.046999999999997</v>
      </c>
      <c r="Y71" s="4">
        <v>30.58</v>
      </c>
      <c r="Z71" s="4">
        <v>56.65</v>
      </c>
    </row>
    <row r="72" spans="1:26" ht="12.75" customHeight="1" x14ac:dyDescent="0.2">
      <c r="A72" s="4">
        <f t="shared" si="6"/>
        <v>450</v>
      </c>
      <c r="B72" s="15">
        <f t="shared" si="7"/>
        <v>177</v>
      </c>
      <c r="C72" s="15">
        <f t="shared" si="8"/>
        <v>29.64</v>
      </c>
      <c r="D72" s="15">
        <f t="shared" si="9"/>
        <v>29.49</v>
      </c>
      <c r="E72" s="15">
        <f t="shared" si="5"/>
        <v>30.59</v>
      </c>
      <c r="F72" s="15">
        <f t="shared" si="5"/>
        <v>34.68</v>
      </c>
      <c r="G72" s="15">
        <f t="shared" si="5"/>
        <v>43.01</v>
      </c>
      <c r="H72" s="15">
        <f t="shared" si="5"/>
        <v>29.53</v>
      </c>
      <c r="I72" s="15">
        <f t="shared" si="5"/>
        <v>29.34</v>
      </c>
      <c r="J72" s="4">
        <f t="shared" si="10"/>
        <v>450</v>
      </c>
      <c r="K72" s="4">
        <f t="shared" si="11"/>
        <v>43.6</v>
      </c>
      <c r="L72" s="4">
        <f t="shared" si="12"/>
        <v>450</v>
      </c>
      <c r="M72" s="4">
        <f t="shared" si="13"/>
        <v>103.93</v>
      </c>
      <c r="N72" s="4">
        <f t="shared" si="14"/>
        <v>450</v>
      </c>
      <c r="O72" s="4">
        <f t="shared" si="15"/>
        <v>124.94</v>
      </c>
      <c r="P72" s="4">
        <f t="shared" si="16"/>
        <v>177</v>
      </c>
      <c r="V72" s="4">
        <v>600</v>
      </c>
      <c r="W72" s="4">
        <v>52.58</v>
      </c>
      <c r="X72" s="4">
        <v>39.549999999999997</v>
      </c>
      <c r="Y72" s="4">
        <v>31.89</v>
      </c>
      <c r="Z72" s="4">
        <v>67.12</v>
      </c>
    </row>
    <row r="73" spans="1:26" ht="12.75" customHeight="1" x14ac:dyDescent="0.2">
      <c r="A73" s="4">
        <f t="shared" si="6"/>
        <v>550</v>
      </c>
      <c r="B73" s="15">
        <f t="shared" si="7"/>
        <v>277</v>
      </c>
      <c r="C73" s="15">
        <f t="shared" si="8"/>
        <v>30.13</v>
      </c>
      <c r="D73" s="15">
        <f t="shared" si="9"/>
        <v>29.83</v>
      </c>
      <c r="E73" s="15">
        <f t="shared" si="5"/>
        <v>31.59</v>
      </c>
      <c r="F73" s="15">
        <f t="shared" si="5"/>
        <v>35.74</v>
      </c>
      <c r="G73" s="15">
        <f t="shared" si="5"/>
        <v>46.03</v>
      </c>
      <c r="H73" s="15">
        <f t="shared" si="5"/>
        <v>30.13</v>
      </c>
      <c r="I73" s="15">
        <f t="shared" si="5"/>
        <v>29.29</v>
      </c>
      <c r="J73" s="4">
        <f t="shared" si="10"/>
        <v>550</v>
      </c>
      <c r="K73" s="4">
        <f t="shared" si="11"/>
        <v>49.54</v>
      </c>
      <c r="L73" s="4">
        <f t="shared" si="12"/>
        <v>550</v>
      </c>
      <c r="M73" s="4">
        <f t="shared" si="13"/>
        <v>120.92</v>
      </c>
      <c r="N73" s="4">
        <f t="shared" si="14"/>
        <v>550</v>
      </c>
      <c r="O73" s="4">
        <f t="shared" si="15"/>
        <v>147.78</v>
      </c>
      <c r="P73" s="4">
        <f t="shared" si="16"/>
        <v>277</v>
      </c>
      <c r="V73" s="4">
        <v>800</v>
      </c>
      <c r="W73" s="4">
        <v>55.1</v>
      </c>
      <c r="X73" s="4">
        <v>42.19</v>
      </c>
      <c r="Y73" s="4">
        <v>33.08</v>
      </c>
      <c r="Z73" s="4">
        <v>75.555999999999997</v>
      </c>
    </row>
    <row r="74" spans="1:26" ht="12.75" customHeight="1" x14ac:dyDescent="0.2">
      <c r="A74" s="4">
        <f t="shared" si="6"/>
        <v>650</v>
      </c>
      <c r="B74" s="15">
        <f t="shared" si="7"/>
        <v>377</v>
      </c>
      <c r="C74" s="15">
        <f t="shared" si="8"/>
        <v>30.63</v>
      </c>
      <c r="D74" s="15">
        <f t="shared" si="9"/>
        <v>30.25</v>
      </c>
      <c r="E74" s="15">
        <f t="shared" si="5"/>
        <v>32.549999999999997</v>
      </c>
      <c r="F74" s="15">
        <f t="shared" si="5"/>
        <v>36.9</v>
      </c>
      <c r="G74" s="15">
        <f t="shared" si="5"/>
        <v>48.49</v>
      </c>
      <c r="H74" s="15">
        <f t="shared" si="5"/>
        <v>30.83</v>
      </c>
      <c r="I74" s="15">
        <f t="shared" si="5"/>
        <v>29.41</v>
      </c>
      <c r="J74" s="4">
        <f t="shared" si="10"/>
        <v>650</v>
      </c>
      <c r="K74" s="4">
        <f t="shared" si="11"/>
        <v>55.3</v>
      </c>
      <c r="L74" s="4">
        <f t="shared" si="12"/>
        <v>650</v>
      </c>
      <c r="M74" s="4">
        <f t="shared" si="13"/>
        <v>136.4</v>
      </c>
      <c r="N74" s="4">
        <f t="shared" si="14"/>
        <v>650</v>
      </c>
      <c r="O74" s="4">
        <f t="shared" si="15"/>
        <v>166.9</v>
      </c>
      <c r="P74" s="4">
        <f t="shared" si="16"/>
        <v>377</v>
      </c>
      <c r="V74" s="4">
        <v>1000</v>
      </c>
      <c r="W74" s="4">
        <v>56.95</v>
      </c>
      <c r="X74" s="4">
        <v>44.62</v>
      </c>
      <c r="Y74" s="4">
        <v>34.04</v>
      </c>
      <c r="Z74" s="4">
        <v>82.32</v>
      </c>
    </row>
    <row r="75" spans="1:26" ht="12.75" customHeight="1" x14ac:dyDescent="0.2">
      <c r="A75" s="4">
        <f t="shared" si="6"/>
        <v>750</v>
      </c>
      <c r="B75" s="15">
        <f t="shared" si="7"/>
        <v>477</v>
      </c>
      <c r="C75" s="15">
        <f t="shared" si="8"/>
        <v>31.42</v>
      </c>
      <c r="D75" s="15">
        <f t="shared" si="9"/>
        <v>31.04</v>
      </c>
      <c r="E75" s="15">
        <f t="shared" si="5"/>
        <v>33.39</v>
      </c>
      <c r="F75" s="15">
        <f t="shared" si="5"/>
        <v>38.07</v>
      </c>
      <c r="G75" s="15">
        <f t="shared" si="5"/>
        <v>50.54</v>
      </c>
      <c r="H75" s="15">
        <f t="shared" si="5"/>
        <v>31.51</v>
      </c>
      <c r="I75" s="15">
        <f t="shared" si="5"/>
        <v>29.54</v>
      </c>
      <c r="J75" s="4">
        <f t="shared" si="10"/>
        <v>750</v>
      </c>
      <c r="K75" s="4">
        <f t="shared" si="11"/>
        <v>60.68</v>
      </c>
      <c r="L75" s="4">
        <f t="shared" si="12"/>
        <v>750</v>
      </c>
      <c r="M75" s="4">
        <f t="shared" si="13"/>
        <v>149.19999999999999</v>
      </c>
      <c r="N75" s="4">
        <f t="shared" si="14"/>
        <v>750</v>
      </c>
      <c r="O75" s="4">
        <f t="shared" si="15"/>
        <v>181.75</v>
      </c>
      <c r="P75" s="4">
        <f t="shared" si="16"/>
        <v>477</v>
      </c>
      <c r="V75" s="4">
        <v>1200</v>
      </c>
      <c r="W75" s="4">
        <v>58.36</v>
      </c>
      <c r="X75" s="4">
        <v>46.51</v>
      </c>
      <c r="Y75" s="4">
        <v>34.770000000000003</v>
      </c>
    </row>
    <row r="76" spans="1:26" ht="12.75" customHeight="1" x14ac:dyDescent="0.2">
      <c r="A76" s="4">
        <f t="shared" si="6"/>
        <v>850</v>
      </c>
      <c r="B76" s="15">
        <f t="shared" si="7"/>
        <v>577</v>
      </c>
      <c r="C76" s="15">
        <v>32.380000000000003</v>
      </c>
      <c r="D76" s="15">
        <v>31.7</v>
      </c>
      <c r="E76" s="15">
        <f t="shared" si="5"/>
        <v>34.06</v>
      </c>
      <c r="F76" s="15">
        <f t="shared" si="5"/>
        <v>39.369999999999997</v>
      </c>
      <c r="G76" s="15">
        <f t="shared" si="5"/>
        <v>52.26</v>
      </c>
      <c r="H76" s="15">
        <f t="shared" si="5"/>
        <v>32.26</v>
      </c>
      <c r="I76" s="15">
        <f t="shared" si="5"/>
        <v>29.71</v>
      </c>
      <c r="J76" s="4">
        <f t="shared" si="10"/>
        <v>850</v>
      </c>
      <c r="K76" s="4">
        <f t="shared" si="11"/>
        <v>65.52</v>
      </c>
      <c r="L76" s="4">
        <f t="shared" si="12"/>
        <v>850</v>
      </c>
      <c r="M76" s="4">
        <f t="shared" si="13"/>
        <v>160.66999999999999</v>
      </c>
      <c r="N76" s="4">
        <f t="shared" si="14"/>
        <v>850</v>
      </c>
      <c r="O76" s="4">
        <f t="shared" si="15"/>
        <v>194.56</v>
      </c>
      <c r="P76" s="4">
        <f t="shared" si="16"/>
        <v>577</v>
      </c>
      <c r="V76" s="4">
        <v>1400</v>
      </c>
      <c r="W76" s="4">
        <v>59.45</v>
      </c>
      <c r="X76" s="4">
        <v>47.6</v>
      </c>
      <c r="Y76" s="4">
        <v>35.32</v>
      </c>
    </row>
    <row r="77" spans="1:26" ht="12.75" customHeight="1" x14ac:dyDescent="0.2">
      <c r="A77" s="4">
        <f t="shared" si="6"/>
        <v>950</v>
      </c>
      <c r="B77" s="15">
        <f t="shared" si="7"/>
        <v>677</v>
      </c>
      <c r="C77" s="15">
        <f t="shared" si="8"/>
        <v>32.51</v>
      </c>
      <c r="D77" s="15">
        <f t="shared" si="9"/>
        <v>32.1</v>
      </c>
      <c r="E77" s="15">
        <f t="shared" si="5"/>
        <v>34.64</v>
      </c>
      <c r="F77" s="15">
        <f t="shared" si="5"/>
        <v>40.630000000000003</v>
      </c>
      <c r="G77" s="15">
        <f t="shared" si="5"/>
        <v>53.72</v>
      </c>
      <c r="H77" s="15">
        <f t="shared" si="5"/>
        <v>32.880000000000003</v>
      </c>
      <c r="I77" s="15">
        <f t="shared" si="5"/>
        <v>30.04</v>
      </c>
      <c r="J77" s="4">
        <f t="shared" si="10"/>
        <v>950</v>
      </c>
      <c r="K77" s="4">
        <f t="shared" si="11"/>
        <v>70</v>
      </c>
      <c r="L77" s="4">
        <f t="shared" si="12"/>
        <v>950</v>
      </c>
      <c r="M77" s="4">
        <f t="shared" si="13"/>
        <v>170.28</v>
      </c>
      <c r="N77" s="4">
        <f t="shared" si="14"/>
        <v>950</v>
      </c>
      <c r="O77" s="4">
        <f t="shared" si="15"/>
        <v>205.01</v>
      </c>
      <c r="P77" s="4">
        <f t="shared" si="16"/>
        <v>677</v>
      </c>
      <c r="V77" s="4">
        <v>1600</v>
      </c>
      <c r="W77" s="4">
        <v>60.33</v>
      </c>
      <c r="X77" s="4">
        <v>47.79</v>
      </c>
      <c r="Y77" s="4">
        <v>35.76</v>
      </c>
    </row>
    <row r="78" spans="1:26" ht="12.75" customHeight="1" x14ac:dyDescent="0.2">
      <c r="A78" s="4">
        <f t="shared" si="6"/>
        <v>1050</v>
      </c>
      <c r="B78" s="15">
        <f t="shared" si="7"/>
        <v>777</v>
      </c>
      <c r="C78" s="15">
        <f t="shared" si="8"/>
        <v>33.31</v>
      </c>
      <c r="D78" s="15">
        <f t="shared" si="9"/>
        <v>33.01</v>
      </c>
      <c r="E78" s="15">
        <f t="shared" si="5"/>
        <v>35.06</v>
      </c>
      <c r="F78" s="15">
        <f t="shared" si="5"/>
        <v>41.88</v>
      </c>
      <c r="G78" s="15">
        <f t="shared" si="5"/>
        <v>54.94</v>
      </c>
      <c r="H78" s="15">
        <f t="shared" si="5"/>
        <v>33.47</v>
      </c>
      <c r="I78" s="15">
        <f t="shared" si="5"/>
        <v>30.38</v>
      </c>
      <c r="J78" s="4">
        <f t="shared" si="10"/>
        <v>1050</v>
      </c>
      <c r="K78" s="4">
        <f t="shared" si="11"/>
        <v>73.63</v>
      </c>
      <c r="L78" s="4">
        <f t="shared" si="12"/>
        <v>1050</v>
      </c>
      <c r="M78" s="4">
        <f t="shared" si="13"/>
        <v>179.08</v>
      </c>
      <c r="N78" s="4">
        <f t="shared" si="14"/>
        <v>1050</v>
      </c>
      <c r="O78" s="4">
        <f t="shared" si="15"/>
        <v>214.22</v>
      </c>
      <c r="P78" s="4">
        <f t="shared" si="16"/>
        <v>777</v>
      </c>
      <c r="V78" s="4">
        <v>1800</v>
      </c>
      <c r="W78" s="4">
        <v>61.05</v>
      </c>
      <c r="X78" s="4">
        <v>47.08</v>
      </c>
      <c r="Y78" s="4">
        <v>36.11</v>
      </c>
    </row>
    <row r="79" spans="1:26" ht="12.75" customHeight="1" x14ac:dyDescent="0.2">
      <c r="A79" s="4">
        <f t="shared" si="6"/>
        <v>1150</v>
      </c>
      <c r="B79" s="15">
        <f t="shared" si="7"/>
        <v>877</v>
      </c>
      <c r="C79" s="15">
        <f t="shared" si="8"/>
        <v>33.799999999999997</v>
      </c>
      <c r="D79" s="15">
        <f t="shared" si="9"/>
        <v>33.47</v>
      </c>
      <c r="E79" s="15">
        <f t="shared" si="5"/>
        <v>35.520000000000003</v>
      </c>
      <c r="F79" s="15">
        <f t="shared" si="5"/>
        <v>43.01</v>
      </c>
      <c r="G79" s="15">
        <f t="shared" si="5"/>
        <v>56.02</v>
      </c>
      <c r="H79" s="15">
        <f t="shared" si="5"/>
        <v>33.94</v>
      </c>
      <c r="I79" s="15">
        <f t="shared" si="5"/>
        <v>30.83</v>
      </c>
      <c r="J79" s="4">
        <f t="shared" si="10"/>
        <v>1150</v>
      </c>
      <c r="K79" s="4">
        <f t="shared" si="11"/>
        <v>77.41</v>
      </c>
      <c r="L79" s="4">
        <f t="shared" si="12"/>
        <v>1150</v>
      </c>
      <c r="M79" s="4">
        <f t="shared" si="13"/>
        <v>187.02</v>
      </c>
      <c r="N79" s="4">
        <f t="shared" si="14"/>
        <v>1150</v>
      </c>
      <c r="O79" s="4">
        <f t="shared" si="15"/>
        <v>222.17</v>
      </c>
      <c r="P79" s="4">
        <f t="shared" si="16"/>
        <v>877</v>
      </c>
      <c r="V79" s="4">
        <v>2000</v>
      </c>
      <c r="W79" s="4">
        <v>61.65</v>
      </c>
      <c r="X79" s="4">
        <v>45.63</v>
      </c>
      <c r="Y79" s="4">
        <v>36.44</v>
      </c>
    </row>
    <row r="80" spans="1:26" ht="12.75" customHeight="1" x14ac:dyDescent="0.2">
      <c r="A80" s="4">
        <f t="shared" si="6"/>
        <v>1250</v>
      </c>
      <c r="B80" s="15">
        <f t="shared" si="7"/>
        <v>977</v>
      </c>
      <c r="C80" s="15">
        <f t="shared" si="8"/>
        <v>34.229999999999997</v>
      </c>
      <c r="D80" s="15">
        <f t="shared" si="9"/>
        <v>33.97</v>
      </c>
      <c r="E80" s="15">
        <f t="shared" si="5"/>
        <v>35.86</v>
      </c>
      <c r="F80" s="15">
        <f t="shared" si="5"/>
        <v>44.1</v>
      </c>
      <c r="G80" s="15">
        <f t="shared" si="5"/>
        <v>56.86</v>
      </c>
      <c r="H80" s="15">
        <f t="shared" si="5"/>
        <v>34.39</v>
      </c>
      <c r="I80" s="15">
        <f t="shared" si="5"/>
        <v>31.17</v>
      </c>
      <c r="J80" s="4">
        <f t="shared" si="10"/>
        <v>1250</v>
      </c>
      <c r="K80" s="4">
        <f t="shared" si="11"/>
        <v>80.77</v>
      </c>
      <c r="L80" s="4">
        <f t="shared" si="12"/>
        <v>1250</v>
      </c>
      <c r="M80" s="4">
        <f t="shared" si="13"/>
        <v>192.89</v>
      </c>
      <c r="N80" s="4">
        <f t="shared" si="14"/>
        <v>1250</v>
      </c>
      <c r="O80" s="4">
        <f t="shared" si="15"/>
        <v>228.45</v>
      </c>
      <c r="P80" s="4">
        <f t="shared" si="16"/>
        <v>977</v>
      </c>
      <c r="V80" s="4">
        <v>2300</v>
      </c>
      <c r="W80" s="4">
        <v>62.37</v>
      </c>
      <c r="X80" s="4">
        <v>42.67</v>
      </c>
      <c r="Y80" s="4">
        <v>36.9</v>
      </c>
    </row>
    <row r="81" spans="1:25" ht="12.75" customHeight="1" x14ac:dyDescent="0.2">
      <c r="A81" s="4">
        <f t="shared" si="6"/>
        <v>1350</v>
      </c>
      <c r="B81" s="15">
        <f t="shared" si="7"/>
        <v>1077</v>
      </c>
      <c r="C81" s="15">
        <f t="shared" si="8"/>
        <v>34.520000000000003</v>
      </c>
      <c r="D81" s="15">
        <f t="shared" si="9"/>
        <v>34.229999999999997</v>
      </c>
      <c r="E81" s="15">
        <f t="shared" si="5"/>
        <v>36.15</v>
      </c>
      <c r="F81" s="15">
        <f t="shared" si="5"/>
        <v>45.15</v>
      </c>
      <c r="G81" s="15">
        <f t="shared" si="5"/>
        <v>57.7</v>
      </c>
      <c r="H81" s="15">
        <f t="shared" si="5"/>
        <v>34.770000000000003</v>
      </c>
      <c r="I81" s="15">
        <f t="shared" si="5"/>
        <v>31.63</v>
      </c>
      <c r="J81" s="4">
        <f t="shared" si="10"/>
        <v>1350</v>
      </c>
      <c r="K81" s="4">
        <f t="shared" si="11"/>
        <v>83.24</v>
      </c>
      <c r="L81" s="4">
        <f t="shared" si="12"/>
        <v>1350</v>
      </c>
      <c r="M81" s="4">
        <f t="shared" si="13"/>
        <v>198.74</v>
      </c>
      <c r="N81" s="4">
        <f t="shared" si="14"/>
        <v>1350</v>
      </c>
      <c r="O81" s="4">
        <f t="shared" si="15"/>
        <v>233.88</v>
      </c>
      <c r="P81" s="4">
        <f t="shared" si="16"/>
        <v>1077</v>
      </c>
      <c r="V81" s="4">
        <v>2600</v>
      </c>
      <c r="W81" s="4">
        <v>62.95</v>
      </c>
      <c r="Y81" s="4">
        <v>37.5</v>
      </c>
    </row>
    <row r="82" spans="1:25" ht="12.75" customHeight="1" x14ac:dyDescent="0.2">
      <c r="A82" s="4">
        <f t="shared" si="6"/>
        <v>1450</v>
      </c>
      <c r="B82" s="15">
        <f t="shared" si="7"/>
        <v>1177</v>
      </c>
      <c r="C82" s="15">
        <f t="shared" si="8"/>
        <v>35.1</v>
      </c>
      <c r="D82" s="15">
        <v>34.6</v>
      </c>
      <c r="E82" s="15">
        <f t="shared" si="5"/>
        <v>36.44</v>
      </c>
      <c r="F82" s="15">
        <f t="shared" si="5"/>
        <v>46.11</v>
      </c>
      <c r="G82" s="15">
        <f t="shared" si="5"/>
        <v>58.16</v>
      </c>
      <c r="H82" s="15">
        <f t="shared" si="5"/>
        <v>35.06</v>
      </c>
      <c r="I82" s="15">
        <f t="shared" si="5"/>
        <v>32.049999999999997</v>
      </c>
      <c r="J82" s="4">
        <f t="shared" si="10"/>
        <v>1450</v>
      </c>
      <c r="K82" s="4">
        <f t="shared" si="11"/>
        <v>85.35</v>
      </c>
      <c r="L82" s="4">
        <f t="shared" si="12"/>
        <v>1450</v>
      </c>
      <c r="M82" s="4">
        <f t="shared" si="13"/>
        <v>203.76</v>
      </c>
      <c r="N82" s="4">
        <f t="shared" si="14"/>
        <v>1450</v>
      </c>
      <c r="O82" s="4">
        <f t="shared" si="15"/>
        <v>239.33</v>
      </c>
      <c r="P82" s="4">
        <f t="shared" si="16"/>
        <v>1177</v>
      </c>
      <c r="V82" s="4">
        <v>3000</v>
      </c>
      <c r="W82" s="4">
        <v>63.58</v>
      </c>
      <c r="Y82" s="4">
        <v>38.53</v>
      </c>
    </row>
    <row r="83" spans="1:25" ht="12.75" customHeight="1" x14ac:dyDescent="0.2">
      <c r="A83" s="4">
        <f t="shared" si="6"/>
        <v>1625</v>
      </c>
      <c r="B83" s="15">
        <f t="shared" si="7"/>
        <v>1352</v>
      </c>
      <c r="C83" s="15">
        <f t="shared" si="8"/>
        <v>35.448</v>
      </c>
      <c r="D83" s="15">
        <f t="shared" si="9"/>
        <v>35.18</v>
      </c>
      <c r="E83" s="15">
        <f t="shared" si="5"/>
        <v>36.872</v>
      </c>
      <c r="F83" s="15">
        <f t="shared" si="5"/>
        <v>47.612000000000002</v>
      </c>
      <c r="G83" s="15">
        <f t="shared" si="5"/>
        <v>59.076000000000001</v>
      </c>
      <c r="H83" s="15">
        <f t="shared" si="5"/>
        <v>35.531999999999996</v>
      </c>
      <c r="I83" s="15">
        <f t="shared" si="5"/>
        <v>33.124000000000002</v>
      </c>
      <c r="J83" s="4">
        <f t="shared" si="10"/>
        <v>1550</v>
      </c>
      <c r="K83" s="4">
        <f t="shared" si="11"/>
        <v>87.87</v>
      </c>
    </row>
    <row r="84" spans="1:25" ht="12.75" customHeight="1" x14ac:dyDescent="0.2">
      <c r="A84" s="4">
        <f t="shared" si="6"/>
        <v>1875</v>
      </c>
      <c r="B84" s="15">
        <f t="shared" si="7"/>
        <v>1602</v>
      </c>
      <c r="C84" s="15">
        <f t="shared" si="8"/>
        <v>35.979999999999997</v>
      </c>
      <c r="D84" s="15">
        <f t="shared" si="9"/>
        <v>35.847999999999999</v>
      </c>
      <c r="E84" s="15">
        <f t="shared" ref="E84:I90" si="17">(E58-E57)/($B58-$B57)</f>
        <v>37.436</v>
      </c>
      <c r="F84" s="15">
        <f t="shared" si="17"/>
        <v>49.54</v>
      </c>
      <c r="G84" s="15">
        <f t="shared" si="17"/>
        <v>60.084000000000003</v>
      </c>
      <c r="H84" s="15">
        <f t="shared" si="17"/>
        <v>36.116</v>
      </c>
      <c r="I84" s="15">
        <f t="shared" si="17"/>
        <v>33.619999999999997</v>
      </c>
      <c r="J84" s="4">
        <f t="shared" si="10"/>
        <v>1700</v>
      </c>
      <c r="K84" s="4">
        <f t="shared" si="11"/>
        <v>90.165000000000006</v>
      </c>
    </row>
    <row r="85" spans="1:25" ht="12.75" customHeight="1" x14ac:dyDescent="0.2">
      <c r="A85" s="4">
        <f t="shared" si="6"/>
        <v>2125</v>
      </c>
      <c r="B85" s="15">
        <f t="shared" si="7"/>
        <v>1852</v>
      </c>
      <c r="C85" s="15">
        <f t="shared" si="8"/>
        <v>36.484000000000002</v>
      </c>
      <c r="D85" s="15">
        <f t="shared" si="9"/>
        <v>36.316000000000003</v>
      </c>
      <c r="E85" s="15">
        <f t="shared" si="17"/>
        <v>38.159999999999997</v>
      </c>
      <c r="F85" s="15">
        <f t="shared" si="17"/>
        <v>50.875999999999998</v>
      </c>
      <c r="G85" s="15">
        <f t="shared" si="17"/>
        <v>61.088000000000001</v>
      </c>
      <c r="H85" s="15">
        <f t="shared" si="17"/>
        <v>36.316000000000003</v>
      </c>
      <c r="I85" s="15">
        <f t="shared" si="17"/>
        <v>34.643999999999998</v>
      </c>
      <c r="J85" s="4">
        <f t="shared" si="10"/>
        <v>1900</v>
      </c>
      <c r="K85" s="4">
        <f t="shared" si="11"/>
        <v>93.305000000000007</v>
      </c>
    </row>
    <row r="86" spans="1:25" ht="12.75" customHeight="1" x14ac:dyDescent="0.2">
      <c r="A86" s="4">
        <f t="shared" si="6"/>
        <v>2375</v>
      </c>
      <c r="B86" s="15">
        <f t="shared" si="7"/>
        <v>2102</v>
      </c>
      <c r="C86" s="15">
        <f t="shared" si="8"/>
        <v>36.82</v>
      </c>
      <c r="D86" s="15">
        <f t="shared" si="9"/>
        <v>36.316000000000003</v>
      </c>
      <c r="E86" s="15">
        <f t="shared" si="17"/>
        <v>38.659999999999997</v>
      </c>
      <c r="F86" s="15">
        <f t="shared" si="17"/>
        <v>52.048000000000002</v>
      </c>
      <c r="G86" s="15">
        <f t="shared" si="17"/>
        <v>61.752000000000002</v>
      </c>
      <c r="H86" s="15">
        <f t="shared" si="17"/>
        <v>36.82</v>
      </c>
      <c r="I86" s="15">
        <f t="shared" si="17"/>
        <v>35.479999999999997</v>
      </c>
      <c r="J86" s="4">
        <f t="shared" si="10"/>
        <v>2100</v>
      </c>
      <c r="K86" s="4">
        <f t="shared" si="11"/>
        <v>95.394999999999996</v>
      </c>
    </row>
    <row r="87" spans="1:25" ht="12.75" customHeight="1" x14ac:dyDescent="0.2">
      <c r="A87" s="4">
        <f t="shared" si="6"/>
        <v>2625</v>
      </c>
      <c r="B87" s="4">
        <f t="shared" si="7"/>
        <v>2352</v>
      </c>
      <c r="C87" s="4">
        <f t="shared" si="8"/>
        <v>37.155999999999999</v>
      </c>
      <c r="D87" s="4">
        <f t="shared" si="9"/>
        <v>36.82</v>
      </c>
      <c r="E87" s="4">
        <f t="shared" si="17"/>
        <v>39.164000000000001</v>
      </c>
      <c r="F87" s="4">
        <f t="shared" si="17"/>
        <v>52.887999999999998</v>
      </c>
      <c r="G87" s="4">
        <f t="shared" si="17"/>
        <v>62.091999999999999</v>
      </c>
      <c r="H87" s="4">
        <f t="shared" si="17"/>
        <v>36.984000000000002</v>
      </c>
      <c r="I87" s="4">
        <f t="shared" si="17"/>
        <v>36.316000000000003</v>
      </c>
      <c r="J87" s="4">
        <f t="shared" si="10"/>
        <v>2350</v>
      </c>
      <c r="K87" s="4">
        <f t="shared" si="11"/>
        <v>97.486666666666665</v>
      </c>
    </row>
    <row r="88" spans="1:25" ht="12.75" customHeight="1" x14ac:dyDescent="0.2">
      <c r="A88" s="4">
        <f t="shared" si="6"/>
        <v>2875</v>
      </c>
      <c r="B88" s="4">
        <f t="shared" si="7"/>
        <v>2602</v>
      </c>
      <c r="C88" s="4">
        <f t="shared" si="8"/>
        <v>37.32</v>
      </c>
      <c r="D88" s="4">
        <f t="shared" si="9"/>
        <v>36.988</v>
      </c>
      <c r="E88" s="4">
        <f t="shared" si="17"/>
        <v>39.664000000000001</v>
      </c>
      <c r="F88" s="4">
        <f t="shared" si="17"/>
        <v>53.723999999999997</v>
      </c>
      <c r="G88" s="4">
        <f t="shared" si="17"/>
        <v>62.591999999999999</v>
      </c>
      <c r="H88" s="4">
        <f t="shared" si="17"/>
        <v>36.988</v>
      </c>
      <c r="I88" s="4">
        <f t="shared" si="17"/>
        <v>36.652000000000001</v>
      </c>
    </row>
    <row r="89" spans="1:25" ht="12.75" customHeight="1" x14ac:dyDescent="0.2">
      <c r="A89" s="4">
        <f t="shared" si="6"/>
        <v>3250</v>
      </c>
      <c r="B89" s="4">
        <f t="shared" si="7"/>
        <v>2977</v>
      </c>
      <c r="C89" s="4">
        <f t="shared" si="8"/>
        <v>37.74</v>
      </c>
      <c r="D89" s="4">
        <f t="shared" si="9"/>
        <v>37.238</v>
      </c>
      <c r="E89" s="4">
        <f t="shared" si="17"/>
        <v>40.415999999999997</v>
      </c>
      <c r="F89" s="4">
        <f t="shared" si="17"/>
        <v>54.558</v>
      </c>
      <c r="G89" s="4">
        <f t="shared" si="17"/>
        <v>63.095999999999997</v>
      </c>
      <c r="H89" s="4">
        <f t="shared" si="17"/>
        <v>37.405999999999999</v>
      </c>
      <c r="I89" s="4">
        <f t="shared" si="17"/>
        <v>37.154000000000003</v>
      </c>
    </row>
    <row r="90" spans="1:25" ht="12.75" customHeight="1" x14ac:dyDescent="0.2">
      <c r="A90" s="4">
        <f t="shared" si="6"/>
        <v>3750</v>
      </c>
      <c r="B90" s="4">
        <f t="shared" si="7"/>
        <v>3477</v>
      </c>
      <c r="C90" s="4">
        <f t="shared" si="8"/>
        <v>38.073999999999998</v>
      </c>
      <c r="D90" s="4">
        <f t="shared" si="9"/>
        <v>37.488</v>
      </c>
      <c r="E90" s="4">
        <f>(E64-E63)/($B64-$B63)</f>
        <v>41.932000000000002</v>
      </c>
      <c r="F90" s="4">
        <f>(F64-F63)/($B64-$B63)</f>
        <v>55.23</v>
      </c>
      <c r="G90" s="4">
        <f t="shared" si="17"/>
        <v>63.764000000000003</v>
      </c>
      <c r="H90" s="4">
        <f t="shared" si="17"/>
        <v>37.655999999999999</v>
      </c>
      <c r="I90" s="4">
        <f t="shared" si="17"/>
        <v>38.996000000000002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M31" sqref="M31"/>
    </sheetView>
  </sheetViews>
  <sheetFormatPr defaultColWidth="9.28515625" defaultRowHeight="13.2" x14ac:dyDescent="0.15"/>
  <cols>
    <col min="1" max="3" width="9.28515625" style="16" customWidth="1"/>
    <col min="4" max="6" width="13.7109375" style="16" customWidth="1"/>
    <col min="7" max="7" width="19.140625" style="16" bestFit="1" customWidth="1"/>
    <col min="8" max="16384" width="9.28515625" style="16"/>
  </cols>
  <sheetData>
    <row r="1" spans="1:8" x14ac:dyDescent="0.15">
      <c r="A1" s="16" t="s">
        <v>115</v>
      </c>
    </row>
    <row r="2" spans="1:8" x14ac:dyDescent="0.15">
      <c r="A2" s="16" t="s">
        <v>114</v>
      </c>
    </row>
    <row r="4" spans="1:8" x14ac:dyDescent="0.15">
      <c r="A4" s="16" t="s">
        <v>113</v>
      </c>
      <c r="B4" s="16" t="s">
        <v>112</v>
      </c>
      <c r="D4" s="16" t="s">
        <v>111</v>
      </c>
      <c r="E4" s="16" t="s">
        <v>105</v>
      </c>
      <c r="F4" s="16" t="s">
        <v>110</v>
      </c>
      <c r="G4" s="16" t="s">
        <v>109</v>
      </c>
      <c r="H4" s="16" t="s">
        <v>91</v>
      </c>
    </row>
    <row r="5" spans="1:8" x14ac:dyDescent="0.2">
      <c r="B5" s="16">
        <v>0</v>
      </c>
      <c r="D5" s="20">
        <v>29</v>
      </c>
      <c r="E5" s="18">
        <v>2.199E-3</v>
      </c>
      <c r="F5" s="18">
        <v>5.7229995727539066E-6</v>
      </c>
      <c r="G5" s="18">
        <v>-2.8710000000000001E-9</v>
      </c>
      <c r="H5" s="19">
        <f t="shared" ref="H5:H13" si="0">$D$5+$E$5*B5+$F$5*B5^2+$G$5*B5^3</f>
        <v>29</v>
      </c>
    </row>
    <row r="6" spans="1:8" x14ac:dyDescent="0.15">
      <c r="B6" s="16">
        <v>250</v>
      </c>
      <c r="H6" s="19">
        <f t="shared" si="0"/>
        <v>29.862578098297117</v>
      </c>
    </row>
    <row r="7" spans="1:8" x14ac:dyDescent="0.15">
      <c r="B7" s="16">
        <v>500</v>
      </c>
      <c r="H7" s="19">
        <f t="shared" si="0"/>
        <v>31.171374893188474</v>
      </c>
    </row>
    <row r="8" spans="1:8" x14ac:dyDescent="0.15">
      <c r="B8" s="16">
        <v>750</v>
      </c>
      <c r="H8" s="19">
        <f t="shared" si="0"/>
        <v>32.65723413467407</v>
      </c>
    </row>
    <row r="9" spans="1:8" x14ac:dyDescent="0.15">
      <c r="B9" s="16">
        <v>1000</v>
      </c>
      <c r="H9" s="19">
        <f t="shared" si="0"/>
        <v>34.050999572753902</v>
      </c>
    </row>
    <row r="10" spans="1:8" x14ac:dyDescent="0.15">
      <c r="B10" s="16">
        <v>1250</v>
      </c>
      <c r="H10" s="19">
        <f t="shared" si="0"/>
        <v>35.08351495742798</v>
      </c>
    </row>
    <row r="11" spans="1:8" x14ac:dyDescent="0.15">
      <c r="B11" s="16">
        <v>1500</v>
      </c>
      <c r="H11" s="19">
        <f t="shared" si="0"/>
        <v>35.485624038696287</v>
      </c>
    </row>
    <row r="12" spans="1:8" x14ac:dyDescent="0.15">
      <c r="B12" s="16">
        <v>1750</v>
      </c>
      <c r="H12" s="19">
        <f t="shared" si="0"/>
        <v>34.988170566558836</v>
      </c>
    </row>
    <row r="13" spans="1:8" x14ac:dyDescent="0.15">
      <c r="B13" s="16">
        <v>2000</v>
      </c>
      <c r="H13" s="19">
        <f t="shared" si="0"/>
        <v>33.321998291015618</v>
      </c>
    </row>
    <row r="15" spans="1:8" x14ac:dyDescent="0.15">
      <c r="A15" s="16" t="s">
        <v>108</v>
      </c>
    </row>
    <row r="16" spans="1:8" x14ac:dyDescent="0.15">
      <c r="B16" s="16" t="s">
        <v>107</v>
      </c>
      <c r="C16" s="16" t="s">
        <v>100</v>
      </c>
      <c r="D16" s="16" t="s">
        <v>106</v>
      </c>
      <c r="E16" s="16" t="s">
        <v>105</v>
      </c>
      <c r="F16" s="16" t="s">
        <v>104</v>
      </c>
      <c r="G16" s="16" t="s">
        <v>103</v>
      </c>
      <c r="H16" s="16" t="s">
        <v>102</v>
      </c>
    </row>
    <row r="17" spans="1:8" x14ac:dyDescent="0.15">
      <c r="B17" s="16">
        <v>0</v>
      </c>
      <c r="C17" s="16">
        <f t="shared" ref="C17:C25" si="1">B17+273.2</f>
        <v>273.2</v>
      </c>
      <c r="D17" s="16">
        <v>26.52</v>
      </c>
      <c r="E17" s="18">
        <v>7.2259999999999998E-3</v>
      </c>
      <c r="F17" s="18">
        <v>-1.0380000000000001E-6</v>
      </c>
      <c r="G17" s="18">
        <v>-8.17E-11</v>
      </c>
      <c r="H17" s="16">
        <f t="shared" ref="H17:H25" si="2">$D$17+$E$17*C17+$F$17*C17^2+$G$17*C17^3</f>
        <v>28.415002748522372</v>
      </c>
    </row>
    <row r="18" spans="1:8" x14ac:dyDescent="0.15">
      <c r="B18" s="16">
        <v>250</v>
      </c>
      <c r="C18" s="16">
        <f t="shared" si="1"/>
        <v>523.20000000000005</v>
      </c>
      <c r="H18" s="16">
        <f t="shared" si="2"/>
        <v>30.004801845366373</v>
      </c>
    </row>
    <row r="19" spans="1:8" x14ac:dyDescent="0.15">
      <c r="B19" s="16">
        <v>500</v>
      </c>
      <c r="C19" s="16">
        <f t="shared" si="1"/>
        <v>773.2</v>
      </c>
      <c r="H19" s="16">
        <f t="shared" si="2"/>
        <v>31.44882140221037</v>
      </c>
    </row>
    <row r="20" spans="1:8" x14ac:dyDescent="0.15">
      <c r="B20" s="16">
        <v>750</v>
      </c>
      <c r="C20" s="16">
        <f t="shared" si="1"/>
        <v>1023.2</v>
      </c>
      <c r="H20" s="16">
        <f t="shared" si="2"/>
        <v>32.73940204405438</v>
      </c>
    </row>
    <row r="21" spans="1:8" x14ac:dyDescent="0.15">
      <c r="B21" s="16">
        <v>1000</v>
      </c>
      <c r="C21" s="16">
        <f t="shared" si="1"/>
        <v>1273.2</v>
      </c>
      <c r="H21" s="16">
        <f t="shared" si="2"/>
        <v>33.86888439589837</v>
      </c>
    </row>
    <row r="22" spans="1:8" x14ac:dyDescent="0.15">
      <c r="B22" s="16">
        <v>1250</v>
      </c>
      <c r="C22" s="16">
        <f t="shared" si="1"/>
        <v>1523.2</v>
      </c>
      <c r="H22" s="16">
        <f t="shared" si="2"/>
        <v>34.829609082742365</v>
      </c>
    </row>
    <row r="23" spans="1:8" x14ac:dyDescent="0.15">
      <c r="B23" s="16">
        <v>1500</v>
      </c>
      <c r="C23" s="16">
        <f t="shared" si="1"/>
        <v>1773.2</v>
      </c>
      <c r="H23" s="16">
        <f t="shared" si="2"/>
        <v>35.613916729586379</v>
      </c>
    </row>
    <row r="24" spans="1:8" x14ac:dyDescent="0.15">
      <c r="B24" s="16">
        <v>1750</v>
      </c>
      <c r="C24" s="16">
        <f t="shared" si="1"/>
        <v>2023.2</v>
      </c>
      <c r="H24" s="16">
        <f t="shared" si="2"/>
        <v>36.214147961430378</v>
      </c>
    </row>
    <row r="25" spans="1:8" x14ac:dyDescent="0.15">
      <c r="B25" s="16">
        <v>2000</v>
      </c>
      <c r="C25" s="16">
        <f t="shared" si="1"/>
        <v>2273.1999999999998</v>
      </c>
      <c r="H25" s="16">
        <f t="shared" si="2"/>
        <v>36.622643403274367</v>
      </c>
    </row>
    <row r="27" spans="1:8" x14ac:dyDescent="0.15">
      <c r="A27" s="16" t="s">
        <v>101</v>
      </c>
    </row>
    <row r="28" spans="1:8" x14ac:dyDescent="0.15">
      <c r="B28" s="16" t="s">
        <v>92</v>
      </c>
      <c r="C28" s="16" t="s">
        <v>100</v>
      </c>
      <c r="D28" s="16" t="s">
        <v>99</v>
      </c>
      <c r="E28" s="16" t="s">
        <v>98</v>
      </c>
      <c r="F28" s="16" t="s">
        <v>97</v>
      </c>
      <c r="G28" s="16" t="s">
        <v>96</v>
      </c>
      <c r="H28" s="16" t="s">
        <v>95</v>
      </c>
    </row>
    <row r="29" spans="1:8" x14ac:dyDescent="0.15">
      <c r="B29" s="16">
        <v>0</v>
      </c>
      <c r="C29" s="16">
        <f t="shared" ref="C29:C37" si="3">B29+273.2</f>
        <v>273.2</v>
      </c>
      <c r="D29" s="16">
        <v>31.151</v>
      </c>
      <c r="E29" s="16">
        <v>-1.3565879999999999E-3</v>
      </c>
      <c r="F29" s="16">
        <v>2.6796800000000001E-5</v>
      </c>
      <c r="G29" s="16">
        <v>-1.1679999999999999E-8</v>
      </c>
      <c r="H29" s="16">
        <f t="shared" ref="H29:H37" si="4">$D$29+$E$29*C29+$F$29*C29^2+$G$29*C29^3</f>
        <v>32.542277315509757</v>
      </c>
    </row>
    <row r="30" spans="1:8" x14ac:dyDescent="0.15">
      <c r="B30" s="16">
        <v>250</v>
      </c>
      <c r="C30" s="16">
        <f t="shared" si="3"/>
        <v>523.20000000000005</v>
      </c>
      <c r="H30" s="16">
        <f t="shared" si="4"/>
        <v>36.10373421310976</v>
      </c>
    </row>
    <row r="31" spans="1:8" x14ac:dyDescent="0.15">
      <c r="B31" s="16">
        <v>500</v>
      </c>
      <c r="C31" s="16">
        <f t="shared" si="3"/>
        <v>773.2</v>
      </c>
      <c r="H31" s="16">
        <f t="shared" si="4"/>
        <v>40.723175110709761</v>
      </c>
    </row>
    <row r="32" spans="1:8" x14ac:dyDescent="0.15">
      <c r="B32" s="16">
        <v>750</v>
      </c>
      <c r="C32" s="16">
        <f t="shared" si="3"/>
        <v>1023.2</v>
      </c>
      <c r="H32" s="16">
        <f t="shared" si="4"/>
        <v>45.30560000830976</v>
      </c>
    </row>
    <row r="33" spans="2:8" x14ac:dyDescent="0.15">
      <c r="B33" s="16">
        <v>1000</v>
      </c>
      <c r="C33" s="16">
        <f t="shared" si="3"/>
        <v>1273.2</v>
      </c>
      <c r="H33" s="16">
        <f t="shared" si="4"/>
        <v>48.756008905909766</v>
      </c>
    </row>
    <row r="34" spans="2:8" x14ac:dyDescent="0.15">
      <c r="B34" s="16">
        <v>1250</v>
      </c>
      <c r="C34" s="16">
        <f t="shared" si="3"/>
        <v>1523.2</v>
      </c>
      <c r="H34" s="16">
        <f t="shared" si="4"/>
        <v>49.979401803509759</v>
      </c>
    </row>
    <row r="35" spans="2:8" x14ac:dyDescent="0.15">
      <c r="B35" s="16">
        <v>1500</v>
      </c>
      <c r="C35" s="16">
        <f t="shared" si="3"/>
        <v>1773.2</v>
      </c>
      <c r="H35" s="16">
        <f t="shared" si="4"/>
        <v>47.880778701109762</v>
      </c>
    </row>
    <row r="36" spans="2:8" x14ac:dyDescent="0.15">
      <c r="B36" s="16">
        <v>1750</v>
      </c>
      <c r="C36" s="16">
        <f t="shared" si="3"/>
        <v>2023.2</v>
      </c>
      <c r="H36" s="16">
        <f t="shared" si="4"/>
        <v>41.365139598709746</v>
      </c>
    </row>
    <row r="37" spans="2:8" x14ac:dyDescent="0.15">
      <c r="B37" s="16">
        <v>2000</v>
      </c>
      <c r="C37" s="16">
        <f t="shared" si="3"/>
        <v>2273.1999999999998</v>
      </c>
      <c r="H37" s="16">
        <f t="shared" si="4"/>
        <v>29.33748449630977</v>
      </c>
    </row>
    <row r="69" spans="1:4" x14ac:dyDescent="0.15">
      <c r="A69" s="16" t="s">
        <v>94</v>
      </c>
      <c r="D69" s="16" t="s">
        <v>93</v>
      </c>
    </row>
    <row r="70" spans="1:4" x14ac:dyDescent="0.15">
      <c r="B70" s="16" t="s">
        <v>92</v>
      </c>
      <c r="C70" s="16" t="s">
        <v>50</v>
      </c>
      <c r="D70" s="16" t="s">
        <v>91</v>
      </c>
    </row>
    <row r="71" spans="1:4" x14ac:dyDescent="0.15">
      <c r="B71" s="16">
        <v>9</v>
      </c>
      <c r="C71" s="16">
        <f t="shared" ref="C71:C92" si="5">B71+273.15</f>
        <v>282.14999999999998</v>
      </c>
      <c r="D71" s="16">
        <v>29.111111111111111</v>
      </c>
    </row>
    <row r="72" spans="1:4" x14ac:dyDescent="0.15">
      <c r="B72" s="16">
        <v>21.5</v>
      </c>
      <c r="C72" s="16">
        <f t="shared" si="5"/>
        <v>294.64999999999998</v>
      </c>
      <c r="D72" s="16">
        <v>29.142857142857142</v>
      </c>
    </row>
    <row r="73" spans="1:4" x14ac:dyDescent="0.15">
      <c r="B73" s="17">
        <v>26</v>
      </c>
      <c r="C73" s="16">
        <f t="shared" si="5"/>
        <v>299.14999999999998</v>
      </c>
      <c r="D73" s="16">
        <v>29</v>
      </c>
    </row>
    <row r="74" spans="1:4" x14ac:dyDescent="0.15">
      <c r="B74" s="17">
        <v>77</v>
      </c>
      <c r="C74" s="16">
        <f t="shared" si="5"/>
        <v>350.15</v>
      </c>
      <c r="D74" s="16">
        <v>29.09</v>
      </c>
    </row>
    <row r="75" spans="1:4" x14ac:dyDescent="0.15">
      <c r="B75" s="17">
        <v>177</v>
      </c>
      <c r="C75" s="16">
        <f t="shared" si="5"/>
        <v>450.15</v>
      </c>
      <c r="D75" s="16">
        <v>29.49</v>
      </c>
    </row>
    <row r="76" spans="1:4" x14ac:dyDescent="0.15">
      <c r="B76" s="17">
        <v>277</v>
      </c>
      <c r="C76" s="16">
        <f t="shared" si="5"/>
        <v>550.15</v>
      </c>
      <c r="D76" s="16">
        <v>29.83</v>
      </c>
    </row>
    <row r="77" spans="1:4" x14ac:dyDescent="0.15">
      <c r="B77" s="17">
        <v>377</v>
      </c>
      <c r="C77" s="16">
        <f t="shared" si="5"/>
        <v>650.15</v>
      </c>
      <c r="D77" s="16">
        <v>30.25</v>
      </c>
    </row>
    <row r="78" spans="1:4" x14ac:dyDescent="0.15">
      <c r="B78" s="17">
        <v>477</v>
      </c>
      <c r="C78" s="16">
        <f t="shared" si="5"/>
        <v>750.15</v>
      </c>
      <c r="D78" s="16">
        <v>31.04</v>
      </c>
    </row>
    <row r="79" spans="1:4" x14ac:dyDescent="0.15">
      <c r="B79" s="17">
        <v>577</v>
      </c>
      <c r="C79" s="16">
        <f t="shared" si="5"/>
        <v>850.15</v>
      </c>
      <c r="D79" s="16">
        <v>31.5</v>
      </c>
    </row>
    <row r="80" spans="1:4" x14ac:dyDescent="0.15">
      <c r="B80" s="17">
        <v>677</v>
      </c>
      <c r="C80" s="16">
        <f t="shared" si="5"/>
        <v>950.15</v>
      </c>
      <c r="D80" s="16">
        <v>32.1</v>
      </c>
    </row>
    <row r="81" spans="2:4" x14ac:dyDescent="0.15">
      <c r="B81" s="17">
        <v>777</v>
      </c>
      <c r="C81" s="16">
        <f t="shared" si="5"/>
        <v>1050.1500000000001</v>
      </c>
      <c r="D81" s="16">
        <v>32.799999999999997</v>
      </c>
    </row>
    <row r="82" spans="2:4" x14ac:dyDescent="0.15">
      <c r="B82" s="17">
        <v>877</v>
      </c>
      <c r="C82" s="16">
        <f t="shared" si="5"/>
        <v>1150.1500000000001</v>
      </c>
      <c r="D82" s="16">
        <v>33.4</v>
      </c>
    </row>
    <row r="83" spans="2:4" x14ac:dyDescent="0.15">
      <c r="B83" s="17">
        <v>977</v>
      </c>
      <c r="C83" s="16">
        <f t="shared" si="5"/>
        <v>1250.1500000000001</v>
      </c>
      <c r="D83" s="16">
        <v>33.799999999999997</v>
      </c>
    </row>
    <row r="84" spans="2:4" x14ac:dyDescent="0.15">
      <c r="B84" s="17">
        <v>1077</v>
      </c>
      <c r="C84" s="16">
        <f t="shared" si="5"/>
        <v>1350.15</v>
      </c>
      <c r="D84" s="16">
        <v>34.229999999999997</v>
      </c>
    </row>
    <row r="85" spans="2:4" x14ac:dyDescent="0.15">
      <c r="B85" s="17">
        <v>1177</v>
      </c>
      <c r="C85" s="16">
        <f t="shared" si="5"/>
        <v>1450.15</v>
      </c>
      <c r="D85" s="16">
        <v>34.700000000000003</v>
      </c>
    </row>
    <row r="86" spans="2:4" x14ac:dyDescent="0.15">
      <c r="B86" s="17">
        <v>1352</v>
      </c>
      <c r="C86" s="16">
        <f t="shared" si="5"/>
        <v>1625.15</v>
      </c>
      <c r="D86" s="16">
        <v>35.4</v>
      </c>
    </row>
    <row r="87" spans="2:4" x14ac:dyDescent="0.15">
      <c r="B87" s="17">
        <v>1602</v>
      </c>
      <c r="C87" s="16">
        <f t="shared" si="5"/>
        <v>1875.15</v>
      </c>
      <c r="D87" s="16">
        <v>36</v>
      </c>
    </row>
    <row r="88" spans="2:4" x14ac:dyDescent="0.15">
      <c r="B88" s="17">
        <v>1852</v>
      </c>
      <c r="C88" s="16">
        <f t="shared" si="5"/>
        <v>2125.15</v>
      </c>
      <c r="D88" s="16">
        <v>36.299999999999997</v>
      </c>
    </row>
    <row r="89" spans="2:4" x14ac:dyDescent="0.15">
      <c r="B89" s="17">
        <v>2102</v>
      </c>
      <c r="C89" s="16">
        <f t="shared" si="5"/>
        <v>2375.15</v>
      </c>
      <c r="D89" s="16">
        <v>36.299999999999997</v>
      </c>
    </row>
    <row r="90" spans="2:4" x14ac:dyDescent="0.15">
      <c r="B90" s="16">
        <v>2352</v>
      </c>
      <c r="C90" s="16">
        <f t="shared" si="5"/>
        <v>2625.15</v>
      </c>
      <c r="D90" s="16">
        <v>36.82</v>
      </c>
    </row>
    <row r="91" spans="2:4" x14ac:dyDescent="0.15">
      <c r="B91" s="16">
        <v>2602</v>
      </c>
      <c r="C91" s="16">
        <f t="shared" si="5"/>
        <v>2875.15</v>
      </c>
      <c r="D91" s="16">
        <v>36.988</v>
      </c>
    </row>
    <row r="92" spans="2:4" x14ac:dyDescent="0.15">
      <c r="B92" s="16">
        <v>2977</v>
      </c>
      <c r="C92" s="16">
        <f t="shared" si="5"/>
        <v>3250.15</v>
      </c>
      <c r="D92" s="16">
        <v>37.238</v>
      </c>
    </row>
  </sheetData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例題2 混合気体の熱容量</vt:lpstr>
      <vt:lpstr>燃焼ｶﾞｽCP,H</vt:lpstr>
      <vt:lpstr>N2のCp問題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aito</dc:creator>
  <cp:lastModifiedBy>itolab200</cp:lastModifiedBy>
  <dcterms:created xsi:type="dcterms:W3CDTF">2004-01-25T12:50:10Z</dcterms:created>
  <dcterms:modified xsi:type="dcterms:W3CDTF">2018-09-23T08:26:20Z</dcterms:modified>
</cp:coreProperties>
</file>